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9CDA940D_2EF7_441D_B42D_930916E599D4_.wvu.FilterData">BTG!$F$2:$F$764</definedName>
    <definedName hidden="1" localSheetId="3" name="Z_9CDA940D_2EF7_441D_B42D_930916E599D4_.wvu.FilterData">Guide!$A$1:$CC$395</definedName>
    <definedName hidden="1" localSheetId="5" name="Z_9CDA940D_2EF7_441D_B42D_930916E599D4_.wvu.FilterData">'Ágora'!$F$2:$F$28</definedName>
    <definedName hidden="1" localSheetId="2" name="Z_5ECD2D24_D0CB_4587_824C_838D642A3D9C_.wvu.FilterData">BTG!$A$1:$AK$759</definedName>
    <definedName hidden="1" localSheetId="2" name="Z_B875E11C_9CEF_46D8_84D6_DAB92FAB3FE0_.wvu.FilterData">BTG!$B$2:$Q$759</definedName>
    <definedName hidden="1" localSheetId="5" name="Z_B875E11C_9CEF_46D8_84D6_DAB92FAB3FE0_.wvu.FilterData">'Ágora'!$B$2:$Q$15</definedName>
    <definedName hidden="1" localSheetId="2" name="Z_59601178_78B6_4DC1_A899_B44C22F0E2B2_.wvu.FilterData">BTG!$A$1:$AK$759</definedName>
    <definedName hidden="1" localSheetId="2" name="Z_0317B395_8BB6_47E3_9C39_3C960EDEE8F4_.wvu.FilterData">BTG!$B$2:$AH$759</definedName>
    <definedName hidden="1" localSheetId="5" name="Z_0317B395_8BB6_47E3_9C39_3C960EDEE8F4_.wvu.FilterData">'Ágora'!$B$2:$AC$16</definedName>
    <definedName hidden="1" localSheetId="2" name="Z_ABA8315D_7E49_438A_89B6_FF7D5EF3563B_.wvu.FilterData">BTG!$A$1:$AL$764</definedName>
    <definedName hidden="1" localSheetId="2" name="Z_BE5010F6_1C8C_43FA_A92E_ED015AC8439B_.wvu.FilterData">BTG!$A$1:$AO$756</definedName>
    <definedName hidden="1" localSheetId="2" name="Z_CB90646B_F138_4B4A_8D2C_3E173EE6F93C_.wvu.FilterData">BTG!$A$2:$AK$759</definedName>
    <definedName hidden="1" localSheetId="2" name="Z_95BFB1B6_9FD0_42E1_BD56_ED518DBBCE77_.wvu.FilterData">BTG!$A$1:$AK$759</definedName>
    <definedName hidden="1" localSheetId="2" name="Z_0C8A0E45_31C4_4DF6_B5B7_CD794EA0975D_.wvu.FilterData">BTG!$A$1:$AK$759</definedName>
    <definedName hidden="1" localSheetId="2" name="Z_DE995D94_A174_41CD_AECA_20C87BB93497_.wvu.FilterData">BTG!$J$1:$P$755</definedName>
    <definedName hidden="1" localSheetId="2" name="Z_E7CA8F74_99E9_458A_8D42_FD93B4A0CD3C_.wvu.FilterData">BTG!$A$1:$AO$756</definedName>
    <definedName hidden="1" localSheetId="2" name="Z_3263961D_606B_4BD7_8F75_CCA246D06171_.wvu.FilterData">BTG!$A$1:$AO$756</definedName>
    <definedName hidden="1" localSheetId="2" name="Z_C47BA468_C0AF_4BC5_9377_40B265C46F2B_.wvu.FilterData">BTG!$K$2:$K$764</definedName>
    <definedName hidden="1" localSheetId="3" name="Z_C47BA468_C0AF_4BC5_9377_40B265C46F2B_.wvu.FilterData">Guide!$B$2:$S$403</definedName>
    <definedName hidden="1" localSheetId="5" name="Z_C47BA468_C0AF_4BC5_9377_40B265C46F2B_.wvu.FilterData">'Ágora'!$K$2:$K$28</definedName>
    <definedName hidden="1" localSheetId="2" name="Z_1430BEDE_3FA9_42A1_A677_18F2CD03DDEE_.wvu.FilterData">BTG!$B$2:$AH$764</definedName>
    <definedName hidden="1" localSheetId="3" name="Z_1430BEDE_3FA9_42A1_A677_18F2CD03DDEE_.wvu.FilterData">Guide!$A$1:$CB$395</definedName>
    <definedName hidden="1" localSheetId="5" name="Z_1430BEDE_3FA9_42A1_A677_18F2CD03DDEE_.wvu.FilterData">'Ágora'!$B$2:$AC$28</definedName>
    <definedName hidden="1" localSheetId="2" name="Z_E05CAC14_4D13_4975_A0C4_88A94FAAC234_.wvu.FilterData">BTG!$A$1:$AO$756</definedName>
    <definedName hidden="1" localSheetId="0" name="Z_743149E1_CB2C_4C03_90C0_0A797FCB4019_.wvu.FilterData">'Clientes Novos Int.'!$B$1:$N$1</definedName>
    <definedName hidden="1" localSheetId="1" name="Z_743149E1_CB2C_4C03_90C0_0A797FCB4019_.wvu.FilterData">'Clientes Novos'!$A$1:$P$1</definedName>
    <definedName hidden="1" localSheetId="2" name="Z_743149E1_CB2C_4C03_90C0_0A797FCB4019_.wvu.FilterData">BTG!$B$2:$AJ$759</definedName>
    <definedName hidden="1" localSheetId="3" name="Z_743149E1_CB2C_4C03_90C0_0A797FCB4019_.wvu.FilterData">Guide!$L$2:$L$403</definedName>
    <definedName hidden="1" localSheetId="4" name="Z_743149E1_CB2C_4C03_90C0_0A797FCB4019_.wvu.FilterData">Genial!$A$1:$BW$40</definedName>
    <definedName hidden="1" localSheetId="5" name="Z_743149E1_CB2C_4C03_90C0_0A797FCB4019_.wvu.FilterData">'Ágora'!$B$2:$AE$15</definedName>
    <definedName hidden="1" localSheetId="7" name="Z_743149E1_CB2C_4C03_90C0_0A797FCB4019_.wvu.FilterData">'Brasil Plural'!$C$2:$AF$22</definedName>
    <definedName hidden="1" localSheetId="9" name="Z_743149E1_CB2C_4C03_90C0_0A797FCB4019_.wvu.FilterData">XP!$C$1:$BN$543</definedName>
    <definedName hidden="1" localSheetId="15" name="Z_743149E1_CB2C_4C03_90C0_0A797FCB4019_.wvu.FilterData">'Saídas'!$A$2:$K$798</definedName>
    <definedName hidden="1" localSheetId="2" name="Z_A1EC7408_1E62_4867_AFF4_5EE65F5B3E98_.wvu.FilterData">BTG!$B$2:$AI$759</definedName>
    <definedName hidden="1" localSheetId="5" name="Z_A1EC7408_1E62_4867_AFF4_5EE65F5B3E98_.wvu.FilterData">'Ágora'!$B$2:$AD$15</definedName>
    <definedName hidden="1" localSheetId="2" name="Z_063191ED_40F2_4349_9F81_E18474967566_.wvu.FilterData">BTG!$A$1:$AQ$756</definedName>
    <definedName hidden="1" localSheetId="2" name="Z_D66B8183_7271_4D1D_9E8C_F8FD87342D7C_.wvu.FilterData">BTG!$K$2:$K$764</definedName>
    <definedName hidden="1" localSheetId="3" name="Z_D66B8183_7271_4D1D_9E8C_F8FD87342D7C_.wvu.FilterData">Guide!$B$2:$BW$395</definedName>
    <definedName hidden="1" localSheetId="5" name="Z_D66B8183_7271_4D1D_9E8C_F8FD87342D7C_.wvu.FilterData">'Ágora'!$K$2:$K$28</definedName>
    <definedName hidden="1" localSheetId="2" name="Z_0DA4188F_09AE_4E17_A052_75166AFD5605_.wvu.FilterData">BTG!$A$1:$AO$756</definedName>
    <definedName hidden="1" localSheetId="2" name="Z_9C82FEB4_4A25_4DA7_8FD9_147B19CD6F33_.wvu.FilterData">BTG!$A$2:$AQ$756</definedName>
    <definedName hidden="1" localSheetId="2" name="Z_2A492AC1_20C7_40E6_A33A_9F8F1485B5CC_.wvu.FilterData">BTG!$A$1:$AN$756</definedName>
    <definedName hidden="1" localSheetId="2" name="Z_E405DCC7_D2A9_4EF9_BBBD_17700A8472F7_.wvu.FilterData">BTG!$A$2:$AQ$756</definedName>
    <definedName hidden="1" localSheetId="2" name="Z_008BD150_B834_4EFC_A331_5B2E90EE5555_.wvu.FilterData">BTG!$AI$2:$AI$764</definedName>
    <definedName hidden="1" localSheetId="5" name="Z_008BD150_B834_4EFC_A331_5B2E90EE5555_.wvu.FilterData">'Ágora'!$AD$2:$AD$28</definedName>
    <definedName hidden="1" localSheetId="2" name="Z_3BC3FD06_6634_47CC_B9A5_AFFCCEB712B2_.wvu.FilterData">BTG!$AG$2:$AG$764</definedName>
    <definedName hidden="1" localSheetId="3" name="Z_3BC3FD06_6634_47CC_B9A5_AFFCCEB712B2_.wvu.FilterData">Guide!$A$2:$CD$395</definedName>
    <definedName hidden="1" localSheetId="5" name="Z_3BC3FD06_6634_47CC_B9A5_AFFCCEB712B2_.wvu.FilterData">'Ágora'!$AB$2:$AB$28</definedName>
    <definedName hidden="1" localSheetId="0" name="Z_85E3BF68_3E21_40BB_9E65_3A404129272E_.wvu.FilterData">'Clientes Novos Int.'!$B$1:$J$1</definedName>
    <definedName hidden="1" localSheetId="1" name="Z_85E3BF68_3E21_40BB_9E65_3A404129272E_.wvu.FilterData">'Clientes Novos'!$A$1:$I$1</definedName>
    <definedName hidden="1" localSheetId="2" name="Z_85E3BF68_3E21_40BB_9E65_3A404129272E_.wvu.FilterData">BTG!$K$2:$L$764</definedName>
    <definedName hidden="1" localSheetId="3" name="Z_85E3BF68_3E21_40BB_9E65_3A404129272E_.wvu.FilterData">Guide!$K$2:$S$241</definedName>
    <definedName hidden="1" localSheetId="4" name="Z_85E3BF68_3E21_40BB_9E65_3A404129272E_.wvu.FilterData">Genial!$A$2:$BZ$31</definedName>
    <definedName hidden="1" localSheetId="5" name="Z_85E3BF68_3E21_40BB_9E65_3A404129272E_.wvu.FilterData">'Ágora'!$K$2:$L$28</definedName>
    <definedName hidden="1" localSheetId="9" name="Z_85E3BF68_3E21_40BB_9E65_3A404129272E_.wvu.FilterData">XP!$C$1:$BS$543</definedName>
    <definedName hidden="1" localSheetId="2" name="Z_8F863C65_468A_42E5_8460_DD5FD9DF89F2_.wvu.FilterData">BTG!$F$2:$F$764</definedName>
    <definedName hidden="1" localSheetId="5" name="Z_8F863C65_468A_42E5_8460_DD5FD9DF89F2_.wvu.FilterData">'Ágora'!$F$2:$F$28</definedName>
    <definedName hidden="1" localSheetId="2" name="Z_994BFFB4_1047_4A9F_901F_30A94CE239E9_.wvu.FilterData">BTG!$A$1:$AL$756</definedName>
    <definedName hidden="1" localSheetId="2" name="Z_94BE1D23_6C85_4CFD_9B3E_EA7BC6FAF5C9_.wvu.FilterData">BTG!$B$2:$AI$759</definedName>
    <definedName hidden="1" localSheetId="5" name="Z_94BE1D23_6C85_4CFD_9B3E_EA7BC6FAF5C9_.wvu.FilterData">'Ágora'!$B$2:$AD$15</definedName>
    <definedName hidden="1" localSheetId="2" name="Z_E414F47B_0B4E_49BE_A53D_D19269B68169_.wvu.FilterData">BTG!$B$2:$AH$759</definedName>
    <definedName hidden="1" localSheetId="3" name="Z_E414F47B_0B4E_49BE_A53D_D19269B68169_.wvu.FilterData">Guide!$A$1:$CE$395</definedName>
    <definedName hidden="1" localSheetId="5" name="Z_E414F47B_0B4E_49BE_A53D_D19269B68169_.wvu.FilterData">'Ágora'!$B$2:$AC$16</definedName>
    <definedName hidden="1" localSheetId="2" name="Z_A0755EE5_EF4B_4049_8607_6EBC89981EE9_.wvu.FilterData">BTG!$A$1:$AL$763</definedName>
    <definedName hidden="1" localSheetId="2" name="Z_37892F7D_65EC_4DF6_9E25_33B140AEF40D_.wvu.FilterData">BTG!$B$2:$AH$759</definedName>
    <definedName hidden="1" localSheetId="3" name="Z_37892F7D_65EC_4DF6_9E25_33B140AEF40D_.wvu.FilterData">Guide!$A$2:$CB$395</definedName>
    <definedName hidden="1" localSheetId="5" name="Z_37892F7D_65EC_4DF6_9E25_33B140AEF40D_.wvu.FilterData">'Ágora'!$B$2:$AC$16</definedName>
    <definedName hidden="1" localSheetId="2" name="Z_ED77C645_F721_402C_B95F_005ADBEBA9E0_.wvu.FilterData">BTG!$A$1:$AO$756</definedName>
    <definedName hidden="1" localSheetId="2" name="Z_17109590_0186_4DC6_8882_F51ADCFE65B3_.wvu.FilterData">BTG!$A$1:$AP$756</definedName>
    <definedName hidden="1" localSheetId="2" name="Z_626C4F5F_13FE_497A_9E4A_A9A6FDA3BBC1_.wvu.FilterData">BTG!$A$1:$AK$759</definedName>
    <definedName hidden="1" localSheetId="2" name="Z_37A6347F_8A44_444F_BC06_BA9A329D9402_.wvu.FilterData">BTG!$A$1:$AO$756</definedName>
    <definedName hidden="1" localSheetId="2" name="Z_B8CD86BA_A0B0_4C45_80C7_1A63392D59FB_.wvu.FilterData">BTG!$A$1:$AN$756</definedName>
    <definedName hidden="1" localSheetId="2" name="Z_EFA373EA_4FB8_47BF_8F88_52A01088D214_.wvu.FilterData">BTG!$B$2:$AH$764</definedName>
    <definedName hidden="1" localSheetId="5" name="Z_EFA373EA_4FB8_47BF_8F88_52A01088D214_.wvu.FilterData">'Ágora'!$B$2:$AC$28</definedName>
    <definedName hidden="1" localSheetId="2" name="Z_C74249C5_9CDF_4593_94EB_41D086B5D397_.wvu.FilterData">BTG!$A$1:$AK$759</definedName>
    <definedName hidden="1" localSheetId="2" name="Z_7277FFC0_2616_4AD4_B38F_0C46D8B6B82F_.wvu.FilterData">BTG!$K$2:$K$764</definedName>
    <definedName hidden="1" localSheetId="5" name="Z_7277FFC0_2616_4AD4_B38F_0C46D8B6B82F_.wvu.FilterData">'Ágora'!$K$2:$K$28</definedName>
    <definedName hidden="1" localSheetId="2" name="Z_F368DDF9_586C_4DAF_9633_2E8BFA6E1808_.wvu.FilterData">BTG!$A$2:$AP$756</definedName>
    <definedName hidden="1" localSheetId="0" name="Z_D3AA33E4_7A42_452C_9FE8_EED57FBF60ED_.wvu.FilterData">'Clientes Novos Int.'!$D$1</definedName>
    <definedName hidden="1" localSheetId="1" name="Z_D3AA33E4_7A42_452C_9FE8_EED57FBF60ED_.wvu.FilterData">'Clientes Novos'!$C$1</definedName>
    <definedName hidden="1" localSheetId="2" name="Z_D3AA33E4_7A42_452C_9FE8_EED57FBF60ED_.wvu.FilterData">BTG!$B$2:$AF$759</definedName>
    <definedName hidden="1" localSheetId="3" name="Z_D3AA33E4_7A42_452C_9FE8_EED57FBF60ED_.wvu.FilterData">Guide!$B$2:$BR$395</definedName>
    <definedName hidden="1" localSheetId="5" name="Z_D3AA33E4_7A42_452C_9FE8_EED57FBF60ED_.wvu.FilterData">'Ágora'!$B$2:$AA$16</definedName>
    <definedName hidden="1" localSheetId="2" name="Z_5A270D8F_A296_4CDD_AC33_EC0599D22B1E_.wvu.FilterData">BTG!$A$1:$AO$756</definedName>
    <definedName hidden="1" localSheetId="2" name="Z_64D41B4B_D51F_4BD4_8AB4_A96DED8F7671_.wvu.FilterData">BTG!$D$2:$F$764</definedName>
    <definedName hidden="1" localSheetId="5" name="Z_64D41B4B_D51F_4BD4_8AB4_A96DED8F7671_.wvu.FilterData">'Ágora'!$D$2:$F$28</definedName>
    <definedName hidden="1" localSheetId="2" name="Z_4F7D4E52_B3B4_4789_A879_2581DDFA4BF1_.wvu.FilterData">BTG!$H$1:$I$758</definedName>
    <definedName hidden="1" localSheetId="2" name="Z_83680CCE_305E_426C_8F4B_CCC387F90860_.wvu.FilterData">BTG!$A$1:$AM$764</definedName>
    <definedName hidden="1" localSheetId="2" name="Z_46FCE03C_369B_4A8C_AA10_73330071CC8B_.wvu.FilterData">BTG!$F$2:$F$764</definedName>
    <definedName hidden="1" localSheetId="5" name="Z_46FCE03C_369B_4A8C_AA10_73330071CC8B_.wvu.FilterData">'Ágora'!$F$2:$F$28</definedName>
    <definedName hidden="1" localSheetId="2" name="Z_CD011A5C_1499_4EFF_9C5E_E99C2AD0DA49_.wvu.FilterData">BTG!$A$1:$AK$759</definedName>
    <definedName hidden="1" localSheetId="2" name="Z_BD9D3637_4664_41EC_9292_B1E0338EF99E_.wvu.FilterData">BTG!$A$1:$AO$756</definedName>
    <definedName hidden="1" localSheetId="2" name="Z_987C0045_5AEC_4A99_8C6F_CBDB15F9C67F_.wvu.FilterData">BTG!$B$2:$AF$759</definedName>
    <definedName hidden="1" localSheetId="3" name="Z_987C0045_5AEC_4A99_8C6F_CBDB15F9C67F_.wvu.FilterData">Guide!$K$2:$S$403</definedName>
    <definedName hidden="1" localSheetId="5" name="Z_987C0045_5AEC_4A99_8C6F_CBDB15F9C67F_.wvu.FilterData">'Ágora'!$B$2:$AA$16</definedName>
    <definedName hidden="1" localSheetId="2" name="Z_B60061D9_3C60_435B_A5FA_891D8B031122_.wvu.FilterData">BTG!$D$2:$F$764</definedName>
    <definedName hidden="1" localSheetId="5" name="Z_B60061D9_3C60_435B_A5FA_891D8B031122_.wvu.FilterData">'Ágora'!$D$2:$F$28</definedName>
    <definedName hidden="1" localSheetId="2" name="Z_1F69D601_2751_4357_BFDC_9A3EE8B107E9_.wvu.FilterData">BTG!$A$1:$AO$764</definedName>
    <definedName hidden="1" localSheetId="2" name="Z_98D1A9FA_0396_4DD6_8D51_9FE29CDE13C1_.wvu.FilterData">BTG!$A$1:$AO$756</definedName>
    <definedName hidden="1" localSheetId="2" name="Z_4D1EAEF5_FF0C_4A9F_83F3_08551DE5E45D_.wvu.FilterData">BTG!$A$1:$AQ$756</definedName>
    <definedName hidden="1" localSheetId="2" name="Z_8C5F04EA_248E_4D98_B15D_263427B8D3C2_.wvu.FilterData">BTG!$A$1:$AP$756</definedName>
    <definedName hidden="1" localSheetId="2" name="Z_3CA020F3_5C92_459B_ADF1_AFC54E51F18F_.wvu.FilterData">BTG!$K$2:$K$764</definedName>
    <definedName hidden="1" localSheetId="5" name="Z_3CA020F3_5C92_459B_ADF1_AFC54E51F18F_.wvu.FilterData">'Ágora'!$K$2:$K$28</definedName>
    <definedName hidden="1" localSheetId="2" name="Z_B1FAD6F5_3D50_4538_8954_60CDB8D66610_.wvu.FilterData">BTG!$A$2:$AQ$756</definedName>
    <definedName hidden="1" localSheetId="2" name="Z_DAE62046_4689_47FB_9068_A7148C7E0A29_.wvu.FilterData">BTG!$A$2:$AP$756</definedName>
    <definedName hidden="1" localSheetId="2" name="Z_C816F484_F945_470C_850C_B7CF03527A24_.wvu.FilterData">BTG!$Q$2:$Q$764</definedName>
    <definedName hidden="1" localSheetId="5" name="Z_C816F484_F945_470C_850C_B7CF03527A24_.wvu.FilterData">'Ágora'!$Q$2:$Q$28</definedName>
    <definedName hidden="1" localSheetId="2" name="Z_BAF7BB45_EDBA_4164_8BB2_E920868EFB10_.wvu.FilterData">BTG!$A$1:$AK$759</definedName>
    <definedName hidden="1" localSheetId="2" name="Z_88A91462_9374_4CB0_8071_5B73172C0E76_.wvu.FilterData">BTG!$A$1:$AN$756</definedName>
    <definedName hidden="1" localSheetId="2" name="Z_8536C6D5_8219_4C41_8907_5FF20F8D9A94_.wvu.FilterData">BTG!$A$1:$AN$764</definedName>
    <definedName hidden="1" localSheetId="2" name="Z_8B70ECBC_379B_45B2_946F_0C2C972B1B61_.wvu.FilterData">BTG!$A$2:$AM$756</definedName>
    <definedName hidden="1" localSheetId="2" name="Z_2B461740_8567_4E09_98D7_E9BB490D30B8_.wvu.FilterData">BTG!$A$1:$AQ$756</definedName>
    <definedName hidden="1" localSheetId="2" name="Z_26F8E6AC_431C_42AC_A647_95A06E9D6987_.wvu.FilterData">BTG!$A$1:$AU$759</definedName>
    <definedName hidden="1" localSheetId="2" name="Z_3408D2A0_9615_41C3_BB68_2FC51FD4E7D6_.wvu.FilterData">BTG!$AB$2:$AB$764</definedName>
    <definedName hidden="1" localSheetId="3" name="Z_3408D2A0_9615_41C3_BB68_2FC51FD4E7D6_.wvu.FilterData">Guide!$K$2:$K$403</definedName>
    <definedName hidden="1" localSheetId="2" name="Z_7703803B_FE0D_4584_87D8_82A56E826B85_.wvu.FilterData">BTG!$A$1:$AL$764</definedName>
    <definedName hidden="1" localSheetId="2" name="Z_1257EAEA_083C_4D5A_BFC0_5D1B4190974D_.wvu.FilterData">BTG!$A$1:$AO$756</definedName>
    <definedName hidden="1" localSheetId="2" name="Z_BE161DC2_B68F_4F1B_8226_AFDDE47CB8B3_.wvu.FilterData">BTG!$A$2:$AN$756</definedName>
    <definedName hidden="1" localSheetId="2" name="Z_C742A7F0_57A9_49F7_922A_C0E9FB281B0F_.wvu.FilterData">BTG!$M$2:$O$764</definedName>
    <definedName hidden="1" localSheetId="5" name="Z_C742A7F0_57A9_49F7_922A_C0E9FB281B0F_.wvu.FilterData">'Ágora'!$M$2:$O$28</definedName>
    <definedName hidden="1" localSheetId="2" name="Z_DA1ADC60_94CF_4840_B551_8571AE1821B5_.wvu.FilterData">BTG!$D$2:$AH$764</definedName>
    <definedName hidden="1" localSheetId="3" name="Z_DA1ADC60_94CF_4840_B551_8571AE1821B5_.wvu.FilterData">Guide!$A$1:$CE$395</definedName>
    <definedName hidden="1" localSheetId="5" name="Z_DA1ADC60_94CF_4840_B551_8571AE1821B5_.wvu.FilterData">'Ágora'!$D$2:$AC$28</definedName>
    <definedName hidden="1" localSheetId="2" name="Z_49ED6CD9_31E0_408C_9BF3_C9AA811BCB23_.wvu.FilterData">BTG!$A$2:$AP$756</definedName>
    <definedName hidden="1" localSheetId="2" name="Z_6B89ED81_F464_49EE_B611_B17F8EF35C5A_.wvu.FilterData">BTG!$A$1:$AK$759</definedName>
    <definedName hidden="1" localSheetId="3" name="Z_6B89ED81_F464_49EE_B611_B17F8EF35C5A_.wvu.FilterData">Guide!$B$2:$BR$395</definedName>
    <definedName hidden="1" localSheetId="2" name="Z_30B7E4E9_A870_4267_A635_22F04634CB50_.wvu.FilterData">BTG!$B$2:$AH$759</definedName>
    <definedName hidden="1" localSheetId="5" name="Z_30B7E4E9_A870_4267_A635_22F04634CB50_.wvu.FilterData">'Ágora'!$B$2:$AC$16</definedName>
    <definedName hidden="1" localSheetId="2" name="Z_81C93BB0_6C2E_4D44_9083_455AAE679D7B_.wvu.FilterData">BTG!$A$1:$AO$756</definedName>
    <definedName hidden="1" localSheetId="2" name="Z_6E803C2B_84D2_40A4_BDC1_7204AF2A6893_.wvu.FilterData">BTG!$B$2:$AI$759</definedName>
    <definedName hidden="1" localSheetId="5" name="Z_6E803C2B_84D2_40A4_BDC1_7204AF2A6893_.wvu.FilterData">'Ágora'!$B$2:$AD$15</definedName>
    <definedName hidden="1" localSheetId="2" name="Z_2EA7FB7A_A68F_4E53_B231_CE3F194AA0F6_.wvu.FilterData">BTG!$B$2:$AF$759</definedName>
    <definedName hidden="1" localSheetId="3" name="Z_2EA7FB7A_A68F_4E53_B231_CE3F194AA0F6_.wvu.FilterData">Guide!$B$2:$S$403</definedName>
    <definedName hidden="1" localSheetId="5" name="Z_2EA7FB7A_A68F_4E53_B231_CE3F194AA0F6_.wvu.FilterData">'Ágora'!$B$2:$AA$16</definedName>
    <definedName hidden="1" localSheetId="2" name="Z_552ED2E5_4808_4DEE_A2A8_69B56ACC8E70_.wvu.FilterData">BTG!$A$1:$AO$756</definedName>
    <definedName hidden="1" localSheetId="2" name="Z_653C6FFC_0BE7_44CD_8A75_A7FA7503B09D_.wvu.FilterData">BTG!$A$2:$AP$756</definedName>
    <definedName hidden="1" localSheetId="2" name="Z_19F1F9E4_E094_4B18_A0AE_7D4E4B7632D5_.wvu.FilterData">BTG!$D$2:$E$758</definedName>
    <definedName hidden="1" localSheetId="2" name="Z_2BFFB5D9_29B0_4C43_8FA0_40928D8B04A7_.wvu.FilterData">BTG!$F$2:$F$764</definedName>
    <definedName hidden="1" localSheetId="3" name="Z_2BFFB5D9_29B0_4C43_8FA0_40928D8B04A7_.wvu.FilterData">Guide!$B$2:$BU$403</definedName>
    <definedName hidden="1" localSheetId="5" name="Z_2BFFB5D9_29B0_4C43_8FA0_40928D8B04A7_.wvu.FilterData">'Ágora'!$F$2:$F$28</definedName>
    <definedName hidden="1" localSheetId="2" name="Z_DFBE0340_05C3_4FF2_8731_95EACF06E67B_.wvu.FilterData">BTG!$A$1:$AQ$756</definedName>
    <definedName hidden="1" localSheetId="2" name="Z_48FD91CD_B344_4D29_949C_F2D482B7FCEC_.wvu.FilterData">BTG!$A$2:$AQ$756</definedName>
    <definedName hidden="1" localSheetId="2" name="Z_761B4A5B_A166_416C_AE6A_23CD3A4273FB_.wvu.FilterData">BTG!$A$1:$AN$756</definedName>
    <definedName hidden="1" localSheetId="0" name="Z_508810DE_CA73_4F38_9CE7_2C9A81B49A0B_.wvu.FilterData">'Clientes Novos Int.'!$B$1:$N$1</definedName>
    <definedName hidden="1" localSheetId="1" name="Z_508810DE_CA73_4F38_9CE7_2C9A81B49A0B_.wvu.FilterData">'Clientes Novos'!$A$1:$P$1</definedName>
    <definedName hidden="1" localSheetId="2" name="Z_508810DE_CA73_4F38_9CE7_2C9A81B49A0B_.wvu.FilterData">BTG!$B$2:$AJ$759</definedName>
    <definedName hidden="1" localSheetId="3" name="Z_508810DE_CA73_4F38_9CE7_2C9A81B49A0B_.wvu.FilterData">Guide!$K$2:$K$403</definedName>
    <definedName hidden="1" localSheetId="2" name="Z_65F52240_9D89_4FDA_AE73_FA835AA692DF_.wvu.FilterData">BTG!$B$2:$AI$759</definedName>
    <definedName hidden="1" localSheetId="5" name="Z_65F52240_9D89_4FDA_AE73_FA835AA692DF_.wvu.FilterData">'Ágora'!$B$2:$AD$15</definedName>
    <definedName hidden="1" localSheetId="2" name="Z_0300E852_56C8_43D9_A0DF_BFA42A4C2859_.wvu.FilterData">BTG!$B$2:$AH$759</definedName>
    <definedName hidden="1" localSheetId="3" name="Z_0300E852_56C8_43D9_A0DF_BFA42A4C2859_.wvu.FilterData">Guide!$K$2:$K$403</definedName>
    <definedName hidden="1" localSheetId="5" name="Z_0300E852_56C8_43D9_A0DF_BFA42A4C2859_.wvu.FilterData">'Ágora'!$B$2:$AC$16</definedName>
    <definedName hidden="1" localSheetId="2" name="Z_32D14CED_B133_4375_A768_E09DF154734A_.wvu.FilterData">BTG!$A$1:$AP$756</definedName>
    <definedName hidden="1" localSheetId="2" name="Z_7A9434A3_D447_4C64_AF45_2570F8D79D1D_.wvu.FilterData">BTG!$A$1:$AM$756</definedName>
    <definedName hidden="1" localSheetId="2" name="Z_21917E71_6CAD_41F5_B5D2_45E7D20BB0DE_.wvu.FilterData">BTG!$A$1:$AP$756</definedName>
    <definedName hidden="1" localSheetId="2" name="Z_4E96B913_D98A_46D5_B0FF_8B219A0FD2D4_.wvu.FilterData">BTG!$A$1:$AK$759</definedName>
    <definedName hidden="1" localSheetId="0" name="Z_8378CAD0_F4D0_49F4_BBD6_9E08A079DBF6_.wvu.FilterData">'Clientes Novos Int.'!$B$1:$N$1</definedName>
    <definedName hidden="1" localSheetId="1" name="Z_8378CAD0_F4D0_49F4_BBD6_9E08A079DBF6_.wvu.FilterData">'Clientes Novos'!$A$1:$P$1</definedName>
    <definedName hidden="1" localSheetId="2" name="Z_8378CAD0_F4D0_49F4_BBD6_9E08A079DBF6_.wvu.FilterData">BTG!$A$2:$AK$759</definedName>
    <definedName hidden="1" localSheetId="3" name="Z_8378CAD0_F4D0_49F4_BBD6_9E08A079DBF6_.wvu.FilterData">Guide!$K$2:$K$403</definedName>
    <definedName hidden="1" localSheetId="2" name="Z_1DA2557B_40D9_444A_8AF1_739AB3547D95_.wvu.FilterData">BTG!$A$1:$AK$764</definedName>
    <definedName hidden="1" localSheetId="2" name="Z_353A956B_34AA_43C4_8900_864E0A68DB1D_.wvu.FilterData">BTG!$A$2:$AO$756</definedName>
    <definedName hidden="1" localSheetId="2" name="Z_9C8B9954_69D2_4552_A6B1_6D9B0068E733_.wvu.FilterData">BTG!$A$1:$AQ$756</definedName>
    <definedName hidden="1" localSheetId="2" name="Z_7E3DD323_411B_48B3_9406_27ABFB98991A_.wvu.FilterData">BTG!$M$2:$M$764</definedName>
    <definedName hidden="1" localSheetId="5" name="Z_7E3DD323_411B_48B3_9406_27ABFB98991A_.wvu.FilterData">'Ágora'!$M$2:$M$28</definedName>
    <definedName hidden="1" localSheetId="2" name="Z_602BC6C6_E1BD_413E_8033_998FB7DE7E18_.wvu.FilterData">BTG!$E$2:$F$764</definedName>
    <definedName hidden="1" localSheetId="5" name="Z_602BC6C6_E1BD_413E_8033_998FB7DE7E18_.wvu.FilterData">'Ágora'!$E$2:$F$28</definedName>
    <definedName hidden="1" localSheetId="2" name="Z_4F150D73_13F3_46E4_B1A9_248638FFDC39_.wvu.FilterData">BTG!$B$2:$AI$764</definedName>
    <definedName hidden="1" localSheetId="5" name="Z_4F150D73_13F3_46E4_B1A9_248638FFDC39_.wvu.FilterData">'Ágora'!$B$2:$AD$28</definedName>
    <definedName hidden="1" localSheetId="2" name="Z_3BFE5965_7D11_480F_9654_D7EC58C54761_.wvu.FilterData">BTG!$A$1:$AN$756</definedName>
    <definedName hidden="1" localSheetId="2" name="Z_B7306F29_E129_4A93_A67D_68811ED64D2B_.wvu.FilterData">BTG!$A$1:$AQ$756</definedName>
    <definedName hidden="1" localSheetId="2" name="Z_9A41FA48_54F6_481F_9A5D_4ED61D8726C9_.wvu.FilterData">BTG!$K$2:$K$764</definedName>
    <definedName hidden="1" localSheetId="5" name="Z_9A41FA48_54F6_481F_9A5D_4ED61D8726C9_.wvu.FilterData">'Ágora'!$K$2:$K$28</definedName>
    <definedName hidden="1" localSheetId="2" name="Z_6D331592_C5A5_4C09_9AF3_FFB9E905454A_.wvu.FilterData">BTG!$B$2:$AI$759</definedName>
    <definedName hidden="1" localSheetId="5" name="Z_6D331592_C5A5_4C09_9AF3_FFB9E905454A_.wvu.FilterData">'Ágora'!$B$2:$AD$15</definedName>
    <definedName hidden="1" localSheetId="2" name="Z_770C06AD_42D4_4093_B9B2_B96C590D4A61_.wvu.FilterData">BTG!$A$1:$AK$759</definedName>
    <definedName hidden="1" localSheetId="3" name="Z_770C06AD_42D4_4093_B9B2_B96C590D4A61_.wvu.FilterData">Guide!$A$1:$CE$395</definedName>
    <definedName hidden="1" localSheetId="2" name="Z_29B8481C_1065_4EA5_9BCE_121B926988FB_.wvu.FilterData">BTG!$F$2:$M$764</definedName>
    <definedName hidden="1" localSheetId="5" name="Z_29B8481C_1065_4EA5_9BCE_121B926988FB_.wvu.FilterData">'Ágora'!$F$2:$M$28</definedName>
    <definedName hidden="1" localSheetId="2" name="Z_6451B5D7_E8BD_4E37_9ECB_F1BEA1FD1455_.wvu.FilterData">BTG!$A$2:$AP$756</definedName>
    <definedName hidden="1" localSheetId="2" name="Z_8CF5EA6A_F891_4EAD_AA9E_1E2CE137E359_.wvu.FilterData">BTG!$A$1:$AQ$756</definedName>
    <definedName hidden="1" localSheetId="2" name="Z_EFD0FC1A_1EDB_41A2_B037_D0672EA2FA60_.wvu.FilterData">BTG!$A$1:$AK$759</definedName>
    <definedName hidden="1" localSheetId="2" name="Z_10788740_A92F_4EE1_9528_ACEBBAF659F5_.wvu.FilterData">BTG!$A$1:$AO$756</definedName>
    <definedName hidden="1" localSheetId="2" name="Z_35088A57_B920_47C2_A070_D72472BD027E_.wvu.FilterData">BTG!$A$1:$AQ$759</definedName>
    <definedName hidden="1" localSheetId="2" name="Z_9499EA7A_2F99_446F_8560_B7E0EDEF1723_.wvu.FilterData">BTG!$B$2:$AI$759</definedName>
    <definedName hidden="1" localSheetId="5" name="Z_9499EA7A_2F99_446F_8560_B7E0EDEF1723_.wvu.FilterData">'Ágora'!$B$2:$AD$15</definedName>
    <definedName hidden="1" localSheetId="2" name="Z_DCA440DB_A731_4E5D_B95C_EC1F40EF34A6_.wvu.FilterData">BTG!$F$2:$F$764</definedName>
    <definedName hidden="1" localSheetId="5" name="Z_DCA440DB_A731_4E5D_B95C_EC1F40EF34A6_.wvu.FilterData">'Ágora'!$F$2:$F$28</definedName>
    <definedName hidden="1" localSheetId="2" name="Z_FB4E108A_A1C1_4AE3_B88C_98D6A3B4B368_.wvu.FilterData">BTG!$A$1:$AO$756</definedName>
    <definedName hidden="1" localSheetId="2" name="Z_87804E62_E0DF_48C2_AE71_452D9D18D91C_.wvu.FilterData">BTG!$B$2:$AH$759</definedName>
    <definedName hidden="1" localSheetId="3" name="Z_87804E62_E0DF_48C2_AE71_452D9D18D91C_.wvu.FilterData">Guide!$B$2:$BS$395</definedName>
    <definedName hidden="1" localSheetId="5" name="Z_87804E62_E0DF_48C2_AE71_452D9D18D91C_.wvu.FilterData">'Ágora'!$B$2:$AC$16</definedName>
    <definedName hidden="1" localSheetId="2" name="Z_9276B2F2_C19E_4C73_8F02_78AF99BFEB8D_.wvu.FilterData">BTG!$B$2:$AF$759</definedName>
    <definedName hidden="1" localSheetId="3" name="Z_9276B2F2_C19E_4C73_8F02_78AF99BFEB8D_.wvu.FilterData">Guide!$B$2:$BS$395</definedName>
    <definedName hidden="1" localSheetId="5" name="Z_9276B2F2_C19E_4C73_8F02_78AF99BFEB8D_.wvu.FilterData">'Ágora'!$B$2:$AA$16</definedName>
    <definedName hidden="1" localSheetId="2" name="Z_8040C167_B687_4AA4_B0DC_00E0CCBD67D0_.wvu.FilterData">BTG!$A$1:$AL$764</definedName>
    <definedName hidden="1" localSheetId="2" name="Z_2E34E160_7C7F_47DD_8D11_EDC85C782C68_.wvu.FilterData">BTG!$A$1:$AL$763</definedName>
    <definedName hidden="1" localSheetId="2" name="Z_FB58CEF1_D1BD_4185_BD29_E251A511B586_.wvu.FilterData">BTG!$K$2:$K$764</definedName>
    <definedName hidden="1" localSheetId="3" name="Z_FB58CEF1_D1BD_4185_BD29_E251A511B586_.wvu.FilterData">Guide!$K$2:$K$403</definedName>
    <definedName hidden="1" localSheetId="5" name="Z_FB58CEF1_D1BD_4185_BD29_E251A511B586_.wvu.FilterData">'Ágora'!$K$2:$K$28</definedName>
    <definedName hidden="1" localSheetId="2" name="Z_297C6BE9_5A2D_4DFD_BFA0_C025ECD0ECA6_.wvu.FilterData">BTG!$B$2:$AI$764</definedName>
    <definedName hidden="1" localSheetId="5" name="Z_297C6BE9_5A2D_4DFD_BFA0_C025ECD0ECA6_.wvu.FilterData">'Ágora'!$B$2:$AD$28</definedName>
    <definedName hidden="1" localSheetId="2" name="Z_33285466_38CA_4E74_9B49_955987CE6437_.wvu.FilterData">BTG!$A$1:$AL$759</definedName>
    <definedName hidden="1" localSheetId="2" name="Z_C9FE87CD_5191_4C15_B30D_B3450D0F9FA7_.wvu.FilterData">BTG!$A$1:$AK$759</definedName>
    <definedName hidden="1" localSheetId="3" name="Z_C9FE87CD_5191_4C15_B30D_B3450D0F9FA7_.wvu.FilterData">Guide!$B$2:$BS$395</definedName>
    <definedName hidden="1" localSheetId="2" name="Z_DFAFE78E_641C_443C_8C04_8D0559A1967E_.wvu.FilterData">BTG!$F$2:$AH$764</definedName>
    <definedName hidden="1" localSheetId="3" name="Z_DFAFE78E_641C_443C_8C04_8D0559A1967E_.wvu.FilterData">Guide!$A$2:$CD$395</definedName>
    <definedName hidden="1" localSheetId="5" name="Z_DFAFE78E_641C_443C_8C04_8D0559A1967E_.wvu.FilterData">'Ágora'!$F$2:$AC$28</definedName>
    <definedName hidden="1" localSheetId="2" name="Z_79B2DF98_FF48_4E01_8C54_E82A50AA1110_.wvu.FilterData">BTG!$A$2:$AP$756</definedName>
    <definedName hidden="1" localSheetId="2" name="Z_2AC28757_9728_4C0B_8BFE_9632C19D6577_.wvu.FilterData">BTG!$A$1:$AO$756</definedName>
    <definedName hidden="1" localSheetId="2" name="Z_F6E573F3_E518_4DE4_9D52_B4BF56F487AF_.wvu.FilterData">BTG!$D$2:$AH$764</definedName>
    <definedName hidden="1" localSheetId="3" name="Z_F6E573F3_E518_4DE4_9D52_B4BF56F487AF_.wvu.FilterData">Guide!$A$2:$CC$395</definedName>
    <definedName hidden="1" localSheetId="5" name="Z_F6E573F3_E518_4DE4_9D52_B4BF56F487AF_.wvu.FilterData">'Ágora'!$D$2:$AC$28</definedName>
    <definedName hidden="1" localSheetId="2" name="Z_3603493B_A895_421F_99DF_053117FAE374_.wvu.FilterData">BTG!$A$1:$AQ$756</definedName>
    <definedName hidden="1" localSheetId="2" name="Z_D332B065_3A4D_4E33_8213_7513BCB72FC9_.wvu.FilterData">BTG!$A$1:$AK$759</definedName>
    <definedName hidden="1" localSheetId="2" name="Z_171DE33C_3EA3_4B7D_9B3F_A0C2A5DE5A91_.wvu.FilterData">BTG!$A$1:$AU$759</definedName>
    <definedName hidden="1" localSheetId="2" name="Z_FD479E0A_5635_4368_BAD7_8AEF90AAA10D_.wvu.FilterData">BTG!$D$2:$F$764</definedName>
    <definedName hidden="1" localSheetId="5" name="Z_FD479E0A_5635_4368_BAD7_8AEF90AAA10D_.wvu.FilterData">'Ágora'!$D$2:$F$28</definedName>
    <definedName hidden="1" localSheetId="2" name="Z_BAECC684_972B_4917_9C6E_2B99659D7D3F_.wvu.FilterData">BTG!$B$2:$AH$759</definedName>
    <definedName hidden="1" localSheetId="3" name="Z_BAECC684_972B_4917_9C6E_2B99659D7D3F_.wvu.FilterData">Guide!$K$2:$K$403</definedName>
    <definedName hidden="1" localSheetId="5" name="Z_BAECC684_972B_4917_9C6E_2B99659D7D3F_.wvu.FilterData">'Ágora'!$B$2:$AC$16</definedName>
    <definedName hidden="1" localSheetId="2" name="Z_D2AE6843_04B7_484F_A985_AF55B2C3BFE4_.wvu.FilterData">BTG!$B$2:$AF$759</definedName>
    <definedName hidden="1" localSheetId="3" name="Z_D2AE6843_04B7_484F_A985_AF55B2C3BFE4_.wvu.FilterData">Guide!$K$2:$S$403</definedName>
    <definedName hidden="1" localSheetId="5" name="Z_D2AE6843_04B7_484F_A985_AF55B2C3BFE4_.wvu.FilterData">'Ágora'!$B$2:$AA$16</definedName>
    <definedName hidden="1" localSheetId="2" name="Z_D8B30582_4892_43A1_9A8B_1CFDB2D95DAA_.wvu.FilterData">BTG!$A$1:$F$756</definedName>
    <definedName hidden="1" localSheetId="2" name="Z_94DFA457_8DDB_41B2_B7CC_4FCDF4AAF198_.wvu.FilterData">BTG!$A$1:$AQ$756</definedName>
    <definedName hidden="1" localSheetId="2" name="Z_4DFB75A8_5A27_41CC_BFD1_DD69459FAE51_.wvu.FilterData">BTG!$B$2:$AF$759</definedName>
    <definedName hidden="1" localSheetId="3" name="Z_4DFB75A8_5A27_41CC_BFD1_DD69459FAE51_.wvu.FilterData">Guide!$B$2:$S$403</definedName>
    <definedName hidden="1" localSheetId="5" name="Z_4DFB75A8_5A27_41CC_BFD1_DD69459FAE51_.wvu.FilterData">'Ágora'!$B$2:$AA$16</definedName>
    <definedName hidden="1" localSheetId="2" name="Z_9FBECED7_FBBC_42D1_9155_2C24477C4A1A_.wvu.FilterData">BTG!$A$2:$AQ$756</definedName>
    <definedName hidden="1" localSheetId="2" name="Z_55F1F565_013E_409F_8A74_1008643199ED_.wvu.FilterData">BTG!$A$1:$AQ$756</definedName>
    <definedName hidden="1" localSheetId="2" name="Z_B1D9FABF_5A7F_4424_B1B4_82C7CA4C8821_.wvu.FilterData">BTG!$AH$2:$AH$764</definedName>
    <definedName hidden="1" localSheetId="3" name="Z_B1D9FABF_5A7F_4424_B1B4_82C7CA4C8821_.wvu.FilterData">Guide!$A$1:$CC$395</definedName>
    <definedName hidden="1" localSheetId="5" name="Z_B1D9FABF_5A7F_4424_B1B4_82C7CA4C8821_.wvu.FilterData">'Ágora'!$AC$2:$AC$28</definedName>
    <definedName hidden="1" localSheetId="2" name="Z_5582BC7B_7185_4E95_B782_2C9B23ACC703_.wvu.FilterData">BTG!$B$2:$AF$759</definedName>
    <definedName hidden="1" localSheetId="3" name="Z_5582BC7B_7185_4E95_B782_2C9B23ACC703_.wvu.FilterData">Guide!$K$2:$K$403</definedName>
    <definedName hidden="1" localSheetId="5" name="Z_5582BC7B_7185_4E95_B782_2C9B23ACC703_.wvu.FilterData">'Ágora'!$B$2:$AA$16</definedName>
    <definedName hidden="1" localSheetId="2" name="Z_6235B8A2_D920_4681_B675_1631FBF987F6_.wvu.FilterData">BTG!$A$1:$AO$756</definedName>
    <definedName hidden="1" localSheetId="2" name="Z_27323C0A_E60D_46FE_8EC5_7703AE5EBB72_.wvu.FilterData">BTG!$A$2:$AN$756</definedName>
    <definedName hidden="1" localSheetId="2" name="Z_9112E855_1567_489C_929B_8626E90BB0DF_.wvu.FilterData">BTG!$A$2:$AQ$756</definedName>
    <definedName hidden="1" localSheetId="2" name="Z_6CD30673_5DEC_4B57_A3BE_6D99E68FC36C_.wvu.FilterData">BTG!$A$1:$AL$764</definedName>
    <definedName hidden="1" localSheetId="2" name="Z_95530958_CBF9_4EC0_8F1F_150925B3E888_.wvu.FilterData">BTG!$AA$2:$AA$764</definedName>
    <definedName hidden="1" localSheetId="3" name="Z_95530958_CBF9_4EC0_8F1F_150925B3E888_.wvu.FilterData">Guide!$K$2:$K$403</definedName>
    <definedName hidden="1" localSheetId="2" name="Z_CE14DA24_75A2_46AB_9556_640FE067BEF8_.wvu.FilterData">BTG!$A$1:$AL$759</definedName>
    <definedName hidden="1" localSheetId="2" name="Z_3224FE55_86AE_415C_A0EE_D889D412E497_.wvu.FilterData">BTG!$D$2:$F$764</definedName>
    <definedName hidden="1" localSheetId="5" name="Z_3224FE55_86AE_415C_A0EE_D889D412E497_.wvu.FilterData">'Ágora'!$D$2:$F$28</definedName>
    <definedName hidden="1" localSheetId="2" name="Z_8C647EA6_E67B_4D26_8B15_1B9DFC3D2343_.wvu.FilterData">BTG!$A$1:$AP$756</definedName>
    <definedName hidden="1" localSheetId="2" name="Z_51A132F3_6240_4E43_B96B_CD7B3653ED30_.wvu.FilterData">BTG!$D$2:$K$764</definedName>
    <definedName hidden="1" localSheetId="3" name="Z_51A132F3_6240_4E43_B96B_CD7B3653ED30_.wvu.FilterData">Guide!$A$1:$CA$403</definedName>
    <definedName hidden="1" localSheetId="5" name="Z_51A132F3_6240_4E43_B96B_CD7B3653ED30_.wvu.FilterData">'Ágora'!$D$2:$K$28</definedName>
    <definedName hidden="1" localSheetId="2" name="Z_4F5A6E31_BC7D_4885_A158_F76FFE68EB87_.wvu.FilterData">BTG!$B$2:$AI$759</definedName>
    <definedName hidden="1" localSheetId="5" name="Z_4F5A6E31_BC7D_4885_A158_F76FFE68EB87_.wvu.FilterData">'Ágora'!$B$2:$AD$15</definedName>
    <definedName hidden="1" localSheetId="2" name="Z_F324C27F_B90C_4DAC_85EB_1AEBEACE4A4F_.wvu.FilterData">BTG!$B$2:$AI$759</definedName>
    <definedName hidden="1" localSheetId="5" name="Z_F324C27F_B90C_4DAC_85EB_1AEBEACE4A4F_.wvu.FilterData">'Ágora'!$B$2:$AD$15</definedName>
    <definedName hidden="1" localSheetId="2" name="Z_09D78EF9_9EDB_47E5_9FC8_DC97650CCE0B_.wvu.FilterData">BTG!$A$1:$AN$756</definedName>
    <definedName hidden="1" localSheetId="2" name="Z_B10E9A20_A59A_4655_91E8_23FB49C88878_.wvu.FilterData">BTG!$A$2:$AO$756</definedName>
    <definedName hidden="1" localSheetId="2" name="Z_D1DF8551_4295_4628_AE09_86E9975514E0_.wvu.FilterData">BTG!$A$1:$AP$756</definedName>
    <definedName hidden="1" localSheetId="2" name="Z_E8537B07_332E_45ED_B281_FBB78C03A96E_.wvu.FilterData">BTG!$A$1:$AK$759</definedName>
    <definedName hidden="1" localSheetId="3" name="Z_E8537B07_332E_45ED_B281_FBB78C03A96E_.wvu.FilterData">Guide!$K$2:$K$403</definedName>
    <definedName hidden="1" localSheetId="2" name="Z_8A7972BD_7538_4DD7_9FFF_8D7326A5D466_.wvu.FilterData">BTG!$A$1:$AO$756</definedName>
    <definedName hidden="1" localSheetId="2" name="Z_1C456B1C_2B5D_4501_8C04_600DB330A161_.wvu.FilterData">BTG!$A$1:$AP$756</definedName>
    <definedName hidden="1" localSheetId="2" name="Z_A9555C89_F104_43FA_BAC6_C9CC3264C98F_.wvu.FilterData">BTG!$D$2:$F$764</definedName>
    <definedName hidden="1" localSheetId="5" name="Z_A9555C89_F104_43FA_BAC6_C9CC3264C98F_.wvu.FilterData">'Ágora'!$D$2:$F$28</definedName>
    <definedName hidden="1" localSheetId="2" name="Z_40407A69_D85D_4BD0_A376_0EFD632CF8C8_.wvu.FilterData">BTG!$A$1:$AN$756</definedName>
    <definedName hidden="1" localSheetId="2" name="Z_D30B2A6F_CD4A_4E4D_84B3_6ED0C35F2444_.wvu.FilterData">BTG!$A$2:$AP$756</definedName>
    <definedName hidden="1" localSheetId="2" name="Z_A31C4930_051E_407F_BB80_B3C9B34F5DB8_.wvu.FilterData">BTG!$B$2:$AI$759</definedName>
    <definedName hidden="1" localSheetId="5" name="Z_A31C4930_051E_407F_BB80_B3C9B34F5DB8_.wvu.FilterData">'Ágora'!$B$2:$AD$15</definedName>
    <definedName hidden="1" localSheetId="2" name="Z_EBD5FC92_80AD_4561_95D7_88D0B69AD291_.wvu.FilterData">BTG!$A$1:$AK$759</definedName>
    <definedName hidden="1" localSheetId="2" name="Z_3F501344_3AB0_49B8_BD00_DD35AD9E19FE_.wvu.FilterData">BTG!$A$2:$AQ$756</definedName>
    <definedName hidden="1" localSheetId="2" name="Z_E5B2EDA4_01EF_4493_B287_C7DFC7EA2E10_.wvu.FilterData">BTG!$A$1:$AL$764</definedName>
    <definedName hidden="1" localSheetId="2" name="Z_7C42D150_CCC1_4050_87DF_F765A03501B1_.wvu.FilterData">BTG!$B$2:$AI$759</definedName>
    <definedName hidden="1" localSheetId="5" name="Z_7C42D150_CCC1_4050_87DF_F765A03501B1_.wvu.FilterData">'Ágora'!$B$2:$AD$16</definedName>
    <definedName hidden="1" localSheetId="2" name="Z_48296BCF_485A_4BEA_A7AE_C1C9ACAED0A6_.wvu.FilterData">BTG!$B$2:$AI$759</definedName>
    <definedName hidden="1" localSheetId="5" name="Z_48296BCF_485A_4BEA_A7AE_C1C9ACAED0A6_.wvu.FilterData">'Ágora'!$B$2:$AD$15</definedName>
    <definedName hidden="1" localSheetId="2" name="Z_5BE6AFB8_2746_4446_9F67_B3B3A7C159F0_.wvu.FilterData">BTG!$B$2:$AI$759</definedName>
    <definedName hidden="1" localSheetId="5" name="Z_5BE6AFB8_2746_4446_9F67_B3B3A7C159F0_.wvu.FilterData">'Ágora'!$B$2:$AD$15</definedName>
    <definedName hidden="1" localSheetId="2" name="Z_B9BF9653_0625_4E7C_A172_18DF4A2CA9BA_.wvu.FilterData">BTG!$AQ$7:$AQ$753</definedName>
    <definedName hidden="1" localSheetId="2" name="Z_663EF171_7713_46E4_A8D9_27BE6F9C0375_.wvu.FilterData">BTG!$A$1:$AO$756</definedName>
    <definedName hidden="1" localSheetId="2" name="Z_C7C69A68_9506_4CC4_BB5F_0F8C9DD719E3_.wvu.FilterData">BTG!$A$1:$AP$756</definedName>
    <definedName hidden="1" localSheetId="2" name="Z_2277107E_F696_491A_B731_C1715DAF5A47_.wvu.FilterData">BTG!$A$1:$AL$764</definedName>
    <definedName hidden="1" localSheetId="2" name="Z_CB396457_AFF5_478D_9108_00590D594C84_.wvu.FilterData">BTG!$A$1:$AO$756</definedName>
    <definedName hidden="1" localSheetId="2" name="Z_A1062B7F_0677_47A2_89CB_C2AC0732C1B0_.wvu.FilterData">BTG!$A$1:$AQ$759</definedName>
    <definedName hidden="1" localSheetId="2" name="Z_CCC3EB33_36AA_4741_984C_5DC556D62A2B_.wvu.FilterData">BTG!$A$2:$AO$756</definedName>
    <definedName hidden="1" localSheetId="2" name="Z_497FF599_85AB_448E_A51B_179F62932836_.wvu.FilterData">BTG!$A$2:$AO$756</definedName>
    <definedName hidden="1" localSheetId="2" name="Z_302A184B_2516_4CD6_AA37_4C40BDAD674F_.wvu.FilterData">BTG!$F$2:$F$764</definedName>
    <definedName hidden="1" localSheetId="3" name="Z_302A184B_2516_4CD6_AA37_4C40BDAD674F_.wvu.FilterData">Guide!$A$2:$CB$395</definedName>
    <definedName hidden="1" localSheetId="5" name="Z_302A184B_2516_4CD6_AA37_4C40BDAD674F_.wvu.FilterData">'Ágora'!$F$2:$F$28</definedName>
    <definedName hidden="1" localSheetId="2" name="Z_A4538051_301F_49C7_9C42_D42628B3A2C5_.wvu.FilterData">BTG!$AI$2:$AI$764</definedName>
    <definedName hidden="1" localSheetId="5" name="Z_A4538051_301F_49C7_9C42_D42628B3A2C5_.wvu.FilterData">'Ágora'!$AD$2:$AD$28</definedName>
    <definedName hidden="1" localSheetId="2" name="Z_3E7C8923_6152_4185_A789_8A74C1586EE5_.wvu.FilterData">BTG!$A$2:$AQ$756</definedName>
    <definedName hidden="1" localSheetId="2" name="Z_E061C7F8_945F_4C83_B48C_A6596E84138C_.wvu.FilterData">BTG!$A$1:$AQ$756</definedName>
    <definedName hidden="1" localSheetId="2" name="Z_8C7CC99B_E1ED_4F28_8773_A385279FA73E_.wvu.FilterData">BTG!$A$2:$AO$756</definedName>
  </definedNames>
  <calcPr/>
  <customWorkbookViews>
    <customWorkbookView activeSheetId="0" maximized="1" windowHeight="0" windowWidth="0" guid="{C742A7F0-57A9-49F7-922A-C0E9FB281B0F}" name="Filtro 59"/>
    <customWorkbookView activeSheetId="0" maximized="1" windowHeight="0" windowWidth="0" guid="{59601178-78B6-4DC1-A899-B44C22F0E2B2}" name="Filtro 57"/>
    <customWorkbookView activeSheetId="0" maximized="1" windowHeight="0" windowWidth="0" guid="{8F863C65-468A-42E5-8460-DD5FD9DF89F2}" name="Filtro 58"/>
    <customWorkbookView activeSheetId="0" maximized="1" windowHeight="0" windowWidth="0" guid="{9A41FA48-54F6-481F-9A5D-4ED61D8726C9}" name="Filtro 55"/>
    <customWorkbookView activeSheetId="0" maximized="1" windowHeight="0" windowWidth="0" guid="{7277FFC0-2616-4AD4-B38F-0C46D8B6B82F}" name="Filtro 56"/>
    <customWorkbookView activeSheetId="0" maximized="1" windowHeight="0" windowWidth="0" guid="{A4538051-301F-49C7-9C42-D42628B3A2C5}" name="Filtro 53"/>
    <customWorkbookView activeSheetId="0" maximized="1" windowHeight="0" windowWidth="0" guid="{297C6BE9-5A2D-4DFD-BFA0-C025ECD0ECA6}" name="Filtro 54"/>
    <customWorkbookView activeSheetId="0" maximized="1" windowHeight="0" windowWidth="0" guid="{7C42D150-CCC1-4050-87DF-F765A03501B1}" name="Filtro 51"/>
    <customWorkbookView activeSheetId="0" maximized="1" windowHeight="0" windowWidth="0" guid="{3CA020F3-5C92-459B-ADF1-AFC54E51F18F}" name="Filtro 52"/>
    <customWorkbookView activeSheetId="0" maximized="1" windowHeight="0" windowWidth="0" guid="{10788740-A92F-4EE1-9528-ACEBBAF659F5}" name="Filtro 118"/>
    <customWorkbookView activeSheetId="0" maximized="1" windowHeight="0" windowWidth="0" guid="{552ED2E5-4808-4DEE-A2A8-69B56ACC8E70}" name="Filtro 119"/>
    <customWorkbookView activeSheetId="0" maximized="1" windowHeight="0" windowWidth="0" guid="{46FCE03C-369B-4A8C-AA10-73330071CC8B}" name="Filtro 50"/>
    <customWorkbookView activeSheetId="0" maximized="1" windowHeight="0" windowWidth="0" guid="{1257EAEA-083C-4D5A-BFC0-5D1B4190974D}" name="Filtro 125"/>
    <customWorkbookView activeSheetId="0" maximized="1" windowHeight="0" windowWidth="0" guid="{497FF599-85AB-448E-A51B-179F62932836}" name="Filtro 126"/>
    <customWorkbookView activeSheetId="0" maximized="1" windowHeight="0" windowWidth="0" guid="{E05CAC14-4D13-4975-A0C4-88A94FAAC234}" name="Filtro 127"/>
    <customWorkbookView activeSheetId="0" maximized="1" windowHeight="0" windowWidth="0" guid="{ED77C645-F721-402C-B95F-005ADBEBA9E0}" name="Filtro 128"/>
    <customWorkbookView activeSheetId="0" maximized="1" windowHeight="0" windowWidth="0" guid="{6235B8A2-D920-4681-B675-1631FBF987F6}" name="Filtro 121"/>
    <customWorkbookView activeSheetId="0" maximized="1" windowHeight="0" windowWidth="0" guid="{81C93BB0-6C2E-4D44-9083-455AAE679D7B}" name="Filtro 122"/>
    <customWorkbookView activeSheetId="0" maximized="1" windowHeight="0" windowWidth="0" guid="{98D1A9FA-0396-4DD6-8D51-9FE29CDE13C1}" name="Filtro 123"/>
    <customWorkbookView activeSheetId="0" maximized="1" windowHeight="0" windowWidth="0" guid="{8A7972BD-7538-4DD7-9FFF-8D7326A5D466}" name="Filtro 124"/>
    <customWorkbookView activeSheetId="0" maximized="1" windowHeight="0" windowWidth="0" guid="{FB4E108A-A1C1-4AE3-B88C-98D6A3B4B368}" name="Filtro 120"/>
    <customWorkbookView activeSheetId="0" maximized="1" windowHeight="0" windowWidth="0" guid="{F324C27F-B90C-4DAC-85EB-1AEBEACE4A4F}" name="Filtro 68"/>
    <customWorkbookView activeSheetId="0" maximized="1" windowHeight="0" windowWidth="0" guid="{5BE6AFB8-2746-4446-9F67-B3B3A7C159F0}" name="Filtro 69"/>
    <customWorkbookView activeSheetId="0" maximized="1" windowHeight="0" windowWidth="0" guid="{4F5A6E31-BC7D-4885-A158-F76FFE68EB87}" name="Filtro 66"/>
    <customWorkbookView activeSheetId="0" maximized="1" windowHeight="0" windowWidth="0" guid="{9499EA7A-2F99-446F-8560-B7E0EDEF1723}" name="Filtro 67"/>
    <customWorkbookView activeSheetId="0" maximized="1" windowHeight="0" windowWidth="0" guid="{B875E11C-9CEF-46D8-84D6-DAB92FAB3FE0}" name="Filtro 64"/>
    <customWorkbookView activeSheetId="0" maximized="1" windowHeight="0" windowWidth="0" guid="{A1EC7408-1E62-4867-AFF4-5EE65F5B3E98}" name="Filtro 65"/>
    <customWorkbookView activeSheetId="0" maximized="1" windowHeight="0" windowWidth="0" guid="{95BFB1B6-9FD0-42E1-BD56-ED518DBBCE77}" name="Filtro 62"/>
    <customWorkbookView activeSheetId="0" maximized="1" windowHeight="0" windowWidth="0" guid="{D332B065-3A4D-4E33-8213-7513BCB72FC9}" name="Filtro 63"/>
    <customWorkbookView activeSheetId="0" maximized="1" windowHeight="0" windowWidth="0" guid="{BE161DC2-B68F-4F1B-8226-AFDDE47CB8B3}" name="Filtro 107"/>
    <customWorkbookView activeSheetId="0" maximized="1" windowHeight="0" windowWidth="0" guid="{6D331592-C5A5-4C09-9AF3-FFB9E905454A}" name="Filtro 60"/>
    <customWorkbookView activeSheetId="0" maximized="1" windowHeight="0" windowWidth="0" guid="{2A492AC1-20C7-40E6-A33A-9F8F1485B5CC}" name="Filtro 108"/>
    <customWorkbookView activeSheetId="0" maximized="1" windowHeight="0" windowWidth="0" guid="{48296BCF-485A-4BEA-A7AE-C1C9ACAED0A6}" name="Filtro 61"/>
    <customWorkbookView activeSheetId="0" maximized="1" windowHeight="0" windowWidth="0" guid="{09D78EF9-9EDB-47E5-9FC8-DC97650CCE0B}" name="Filtro 109"/>
    <customWorkbookView activeSheetId="0" maximized="1" windowHeight="0" windowWidth="0" guid="{37A6347F-8A44-444F-BC06-BA9A329D9402}" name="Filtro 114"/>
    <customWorkbookView activeSheetId="0" maximized="1" windowHeight="0" windowWidth="0" guid="{BD9D3637-4664-41EC-9292-B1E0338EF99E}" name="Filtro 115"/>
    <customWorkbookView activeSheetId="0" maximized="1" windowHeight="0" windowWidth="0" guid="{CB396457-AFF5-478D-9108-00590D594C84}" name="Filtro 116"/>
    <customWorkbookView activeSheetId="0" maximized="1" windowHeight="0" windowWidth="0" guid="{5A270D8F-A296-4CDD-AC33-EC0599D22B1E}" name="Filtro 117"/>
    <customWorkbookView activeSheetId="0" maximized="1" windowHeight="0" windowWidth="0" guid="{27323C0A-E60D-46FE-8EC5-7703AE5EBB72}" name="Filtro 110"/>
    <customWorkbookView activeSheetId="0" maximized="1" windowHeight="0" windowWidth="0" guid="{E7CA8F74-99E9-458A-8D42-FD93B4A0CD3C}" name="Filtro 111"/>
    <customWorkbookView activeSheetId="0" maximized="1" windowHeight="0" windowWidth="0" guid="{1F69D601-2751-4357-BFDC-9A3EE8B107E9}" name="Filtro 112"/>
    <customWorkbookView activeSheetId="0" maximized="1" windowHeight="0" windowWidth="0" guid="{CCC3EB33-36AA-4741-984C-5DC556D62A2B}" name="Filtro 113"/>
    <customWorkbookView activeSheetId="0" maximized="1" windowHeight="0" windowWidth="0" guid="{C74249C5-9CDF-4593-94EB-41D086B5D397}" name="Filtro 79"/>
    <customWorkbookView activeSheetId="0" maximized="1" windowHeight="0" windowWidth="0" guid="{EFD0FC1A-1EDB-41A2-B037-D0672EA2FA60}" name="Filtro 77"/>
    <customWorkbookView activeSheetId="0" maximized="1" windowHeight="0" windowWidth="0" guid="{CB90646B-F138-4B4A-8D2C-3E173EE6F93C}" name="Filtro 78"/>
    <customWorkbookView activeSheetId="0" maximized="1" windowHeight="0" windowWidth="0" guid="{CD011A5C-1499-4EFF-9C5E-E99C2AD0DA49}" name="Filtro 75"/>
    <customWorkbookView activeSheetId="0" maximized="1" windowHeight="0" windowWidth="0" guid="{BAF7BB45-EDBA-4164-8BB2-E920868EFB10}" name="Filtro 76"/>
    <customWorkbookView activeSheetId="0" maximized="1" windowHeight="0" windowWidth="0" guid="{65F52240-9D89-4FDA-AE73-FA835AA692DF}" name="Filtro 73"/>
    <customWorkbookView activeSheetId="0" maximized="1" windowHeight="0" windowWidth="0" guid="{A31C4930-051E-407F-BB80-B3C9B34F5DB8}" name="Filtro 74"/>
    <customWorkbookView activeSheetId="0" maximized="1" windowHeight="0" windowWidth="0" guid="{6E803C2B-84D2-40A4-BDC1-7204AF2A6893}" name="Filtro 71"/>
    <customWorkbookView activeSheetId="0" maximized="1" windowHeight="0" windowWidth="0" guid="{94BE1D23-6C85-4CFD-9B3E-EA7BC6FAF5C9}" name="Filtro 72"/>
    <customWorkbookView activeSheetId="0" maximized="1" windowHeight="0" windowWidth="0" guid="{C816F484-F945-470C-850C-B7CF03527A24}" name="Filtro 70"/>
    <customWorkbookView activeSheetId="0" maximized="1" windowHeight="0" windowWidth="0" guid="{D1DF8551-4295-4628-AE09-86E9975514E0}" name="Filtro 147"/>
    <customWorkbookView activeSheetId="0" maximized="1" windowHeight="0" windowWidth="0" guid="{653C6FFC-0BE7-44CD-8A75-A7FA7503B09D}" name="Filtro 148"/>
    <customWorkbookView activeSheetId="0" maximized="1" windowHeight="0" windowWidth="0" guid="{D30B2A6F-CD4A-4E4D-84B3-6ED0C35F2444}" name="Filtro 149"/>
    <customWorkbookView activeSheetId="0" maximized="1" windowHeight="0" windowWidth="0" guid="{F368DDF9-586C-4DAF-9633-2E8BFA6E1808}" name="Filtro 143"/>
    <customWorkbookView activeSheetId="0" maximized="1" windowHeight="0" windowWidth="0" guid="{17109590-0186-4DC6-8882-F51ADCFE65B3}" name="Filtro 144"/>
    <customWorkbookView activeSheetId="0" maximized="1" windowHeight="0" windowWidth="0" guid="{1C456B1C-2B5D-4501-8C04-600DB330A161}" name="Filtro 145"/>
    <customWorkbookView activeSheetId="0" maximized="1" windowHeight="0" windowWidth="0" guid="{6451B5D7-E8BD-4E37-9ECB-F1BEA1FD1455}" name="Filtro 146"/>
    <customWorkbookView activeSheetId="0" maximized="1" windowHeight="0" windowWidth="0" guid="{8C647EA6-E67B-4D26-8B15-1B9DFC3D2343}" name="Filtro 140"/>
    <customWorkbookView activeSheetId="0" maximized="1" windowHeight="0" windowWidth="0" guid="{19F1F9E4-E094-4B18-A0AE-7D4E4B7632D5}" name="Filtro 141"/>
    <customWorkbookView activeSheetId="0" maximized="1" windowHeight="0" windowWidth="0" guid="{79B2DF98-FF48-4E01-8C54-E82A50AA1110}" name="Filtro 142"/>
    <customWorkbookView activeSheetId="0" maximized="1" windowHeight="0" windowWidth="0" guid="{2E34E160-7C7F-47DD-8D11-EDC85C782C68}" name="Filtro 88"/>
    <customWorkbookView activeSheetId="0" maximized="1" windowHeight="0" windowWidth="0" guid="{DE995D94-A174-41CD-AECA-20C87BB93497}" name="Filtro 89"/>
    <customWorkbookView activeSheetId="0" maximized="1" windowHeight="0" windowWidth="0" guid="{CE14DA24-75A2-46AB-9556-640FE067BEF8}" name="Filtro 86"/>
    <customWorkbookView activeSheetId="0" maximized="1" windowHeight="0" windowWidth="0" guid="{33285466-38CA-4E74-9B49-955987CE6437}" name="Filtro 87"/>
    <customWorkbookView activeSheetId="0" maximized="1" windowHeight="0" windowWidth="0" guid="{EBD5FC92-80AD-4561-95D7-88D0B69AD291}" name="Filtro 84"/>
    <customWorkbookView activeSheetId="0" maximized="1" windowHeight="0" windowWidth="0" guid="{5ECD2D24-D0CB-4587-824C-838D642A3D9C}" name="Filtro 85"/>
    <customWorkbookView activeSheetId="0" maximized="1" windowHeight="0" windowWidth="0" guid="{663EF171-7713-46E4-A8D9-27BE6F9C0375}" name="Filtro 129"/>
    <customWorkbookView activeSheetId="0" maximized="1" windowHeight="0" windowWidth="0" guid="{0C8A0E45-31C4-4DF6-B5B7-CD794EA0975D}" name="Filtro 82"/>
    <customWorkbookView activeSheetId="0" maximized="1" windowHeight="0" windowWidth="0" guid="{1DA2557B-40D9-444A-8AF1-739AB3547D95}" name="Filtro 83"/>
    <customWorkbookView activeSheetId="0" maximized="1" windowHeight="0" windowWidth="0" guid="{4E96B913-D98A-46D5-B0FF-8B219A0FD2D4}" name="Filtro 80"/>
    <customWorkbookView activeSheetId="0" maximized="1" windowHeight="0" windowWidth="0" guid="{626C4F5F-13FE-497A-9E4A-A9A6FDA3BBC1}" name="Filtro 81"/>
    <customWorkbookView activeSheetId="0" maximized="1" windowHeight="0" windowWidth="0" guid="{8C7CC99B-E1ED-4F28-8773-A385279FA73E}" name="Filtro 136"/>
    <customWorkbookView activeSheetId="0" maximized="1" windowHeight="0" windowWidth="0" guid="{8C5F04EA-248E-4D98-B15D-263427B8D3C2}" name="Filtro 137"/>
    <customWorkbookView activeSheetId="0" maximized="1" windowHeight="0" windowWidth="0" guid="{C7C69A68-9506-4CC4-BB5F-0F8C9DD719E3}" name="Filtro 138"/>
    <customWorkbookView activeSheetId="0" maximized="1" windowHeight="0" windowWidth="0" guid="{21917E71-6CAD-41F5-B5D2-45E7D20BB0DE}" name="Filtro 139"/>
    <customWorkbookView activeSheetId="0" maximized="1" windowHeight="0" windowWidth="0" guid="{353A956B-34AA-43C4-8900-864E0A68DB1D}" name="Filtro 132"/>
    <customWorkbookView activeSheetId="0" maximized="1" windowHeight="0" windowWidth="0" guid="{0DA4188F-09AE-4E17-A052-75166AFD5605}" name="Filtro 133"/>
    <customWorkbookView activeSheetId="0" maximized="1" windowHeight="0" windowWidth="0" guid="{3263961D-606B-4BD7-8F75-CCA246D06171}" name="Filtro 134"/>
    <customWorkbookView activeSheetId="0" maximized="1" windowHeight="0" windowWidth="0" guid="{2AC28757-9728-4C0B-8BFE-9632C19D6577}" name="Filtro 135"/>
    <customWorkbookView activeSheetId="0" maximized="1" windowHeight="0" windowWidth="0" guid="{B10E9A20-A59A-4655-91E8-23FB49C88878}" name="Filtro 130"/>
    <customWorkbookView activeSheetId="0" maximized="1" windowHeight="0" windowWidth="0" guid="{BE5010F6-1C8C-43FA-A92E-ED015AC8439B}" name="Filtro 131"/>
    <customWorkbookView activeSheetId="0" maximized="1" windowHeight="0" windowWidth="0" guid="{BAECC684-972B-4917-9C6E-2B99659D7D3F}" name="Filtro 17"/>
    <customWorkbookView activeSheetId="0" maximized="1" windowHeight="0" windowWidth="0" guid="{E8537B07-332E-45ED-B281-FBB78C03A96E}" name="Filtro 18"/>
    <customWorkbookView activeSheetId="0" maximized="1" windowHeight="0" windowWidth="0" guid="{0300E852-56C8-43D9-A0DF-BFA42A4C2859}" name="Filtro 15"/>
    <customWorkbookView activeSheetId="0" maximized="1" windowHeight="0" windowWidth="0" guid="{FB58CEF1-D1BD-4185-BD29-E251A511B586}" name="Filtro 16"/>
    <customWorkbookView activeSheetId="0" maximized="1" windowHeight="0" windowWidth="0" guid="{987C0045-5AEC-4A99-8C6F-CBDB15F9C67F}" name="Filtro 13"/>
    <customWorkbookView activeSheetId="0" maximized="1" windowHeight="0" windowWidth="0" guid="{9276B2F2-C19E-4C73-8F02-78AF99BFEB8D}" name="Filtro 14"/>
    <customWorkbookView activeSheetId="0" maximized="1" windowHeight="0" windowWidth="0" guid="{7A9434A3-D447-4C64-AF45-2570F8D79D1D}" name="Filtro 99"/>
    <customWorkbookView activeSheetId="0" maximized="1" windowHeight="0" windowWidth="0" guid="{4DFB75A8-5A27-41CC-BFD1-DD69459FAE51}" name="Filtro 11"/>
    <customWorkbookView activeSheetId="0" maximized="1" windowHeight="0" windowWidth="0" guid="{D2AE6843-04B7-484F-A985-AF55B2C3BFE4}" name="Filtro 12"/>
    <customWorkbookView activeSheetId="0" maximized="1" windowHeight="0" windowWidth="0" guid="{E5B2EDA4-01EF-4493-B287-C7DFC7EA2E10}" name="Filtro 97"/>
    <customWorkbookView activeSheetId="0" maximized="1" windowHeight="0" windowWidth="0" guid="{83680CCE-305E-426C-8F4B-CCC387F90860}" name="Filtro 98"/>
    <customWorkbookView activeSheetId="0" maximized="1" windowHeight="0" windowWidth="0" guid="{C47BA468-C0AF-4BC5-9377-40B265C46F2B}" name="Filtro 10"/>
    <customWorkbookView activeSheetId="0" maximized="1" windowHeight="0" windowWidth="0" guid="{8040C167-B687-4AA4-B0DC-00E0CCBD67D0}" name="Filtro 95"/>
    <customWorkbookView activeSheetId="0" maximized="1" windowHeight="0" windowWidth="0" guid="{6CD30673-5DEC-4B57-A3BE-6D99E68FC36C}" name="Filtro 96"/>
    <customWorkbookView activeSheetId="0" maximized="1" windowHeight="0" windowWidth="0" guid="{ABA8315D-7E49-438A-89B6-FF7D5EF3563B}" name="Filtro 93"/>
    <customWorkbookView activeSheetId="0" maximized="1" windowHeight="0" windowWidth="0" guid="{994BFFB4-1047-4A9F-901F-30A94CE239E9}" name="Filtro 94"/>
    <customWorkbookView activeSheetId="0" maximized="1" windowHeight="0" windowWidth="0" guid="{2277107E-F696-491A-B731-C1715DAF5A47}" name="Filtro 91"/>
    <customWorkbookView activeSheetId="0" maximized="1" windowHeight="0" windowWidth="0" guid="{7703803B-FE0D-4584-87D8-82A56E826B85}" name="Filtro 92"/>
    <customWorkbookView activeSheetId="0" maximized="1" windowHeight="0" windowWidth="0" guid="{063191ED-40F2-4349-9F81-E18474967566}" name="Filtro 169"/>
    <customWorkbookView activeSheetId="0" maximized="1" windowHeight="0" windowWidth="0" guid="{A0755EE5-EF4B-4049-8607-6EBC89981EE9}" name="Filtro 90"/>
    <customWorkbookView activeSheetId="0" maximized="1" windowHeight="0" windowWidth="0" guid="{9112E855-1567-489C-929B-8626E90BB0DF}" name="Filtro 165"/>
    <customWorkbookView activeSheetId="0" maximized="1" windowHeight="0" windowWidth="0" guid="{E061C7F8-945F-4C83-B48C-A6596E84138C}" name="Filtro 166"/>
    <customWorkbookView activeSheetId="0" maximized="1" windowHeight="0" windowWidth="0" guid="{48FD91CD-B344-4D29-949C-F2D482B7FCEC}" name="Filtro 167"/>
    <customWorkbookView activeSheetId="0" maximized="1" windowHeight="0" windowWidth="0" guid="{3F501344-3AB0-49B8-BD00-DD35AD9E19FE}" name="Filtro 168"/>
    <customWorkbookView activeSheetId="0" maximized="1" windowHeight="0" windowWidth="0" guid="{B1FAD6F5-3D50-4538-8954-60CDB8D66610}" name="Filtro 161"/>
    <customWorkbookView activeSheetId="0" maximized="1" windowHeight="0" windowWidth="0" guid="{9FBECED7-FBBC-42D1-9155-2C24477C4A1A}" name="Filtro 162"/>
    <customWorkbookView activeSheetId="0" maximized="1" windowHeight="0" windowWidth="0" guid="{9C82FEB4-4A25-4DA7-8FD9-147B19CD6F33}" name="Filtro 163"/>
    <customWorkbookView activeSheetId="0" maximized="1" windowHeight="0" windowWidth="0" guid="{B7306F29-E129-4A93-A67D-68811ED64D2B}" name="Filtro 164"/>
    <customWorkbookView activeSheetId="0" maximized="1" windowHeight="0" windowWidth="0" guid="{B9BF9653-0625-4E7C-A172-18DF4A2CA9BA}" name="Filtro 160"/>
    <customWorkbookView activeSheetId="0" maximized="1" windowHeight="0" windowWidth="0" guid="{B1D9FABF-5A7F-4424-B1B4-82C7CA4C8821}" name="Filtro 28"/>
    <customWorkbookView activeSheetId="0" maximized="1" windowHeight="0" windowWidth="0" guid="{F6E573F3-E518-4DE4-9D52-B4BF56F487AF}" name="Filtro 29"/>
    <customWorkbookView activeSheetId="0" maximized="1" windowHeight="0" windowWidth="0" guid="{302A184B-2516-4CD6-AA37-4C40BDAD674F}" name="Filtro 26"/>
    <customWorkbookView activeSheetId="0" maximized="1" windowHeight="0" windowWidth="0" guid="{37892F7D-65EC-4DF6-9E25-33B140AEF40D}" name="Filtro 27"/>
    <customWorkbookView activeSheetId="0" maximized="1" windowHeight="0" windowWidth="0" guid="{C9FE87CD-5191-4C15-B30D-B3450D0F9FA7}" name="Filtro 8"/>
    <customWorkbookView activeSheetId="0" maximized="1" windowHeight="0" windowWidth="0" guid="{95530958-CBF9-4EC0-8F1F-150925B3E888}" name="Filtro 24"/>
    <customWorkbookView activeSheetId="0" maximized="1" windowHeight="0" windowWidth="0" guid="{5582BC7B-7185-4E95-B782-2C9B23ACC703}" name="Filtro 9"/>
    <customWorkbookView activeSheetId="0" maximized="1" windowHeight="0" windowWidth="0" guid="{1430BEDE-3FA9-42A1-A677-18F2CD03DDEE}" name="Filtro 25"/>
    <customWorkbookView activeSheetId="0" maximized="1" windowHeight="0" windowWidth="0" guid="{2BFFB5D9-29B0-4C43-8FA0-40928D8B04A7}" name="Filtro 22"/>
    <customWorkbookView activeSheetId="0" maximized="1" windowHeight="0" windowWidth="0" guid="{3408D2A0-9615-41C3-BB68-2FC51FD4E7D6}" name="Filtro 23"/>
    <customWorkbookView activeSheetId="0" maximized="1" windowHeight="0" windowWidth="0" guid="{D66B8183-7271-4D1D-9E8C-F8FD87342D7C}" name="Filtro 20"/>
    <customWorkbookView activeSheetId="0" maximized="1" windowHeight="0" windowWidth="0" guid="{51A132F3-6240-4E43-B96B-CD7B3653ED30}" name="Filtro 21"/>
    <customWorkbookView activeSheetId="0" maximized="1" windowHeight="0" windowWidth="0" guid="{94DFA457-8DDB-41B2-B7CC-4FCDF4AAF198}" name="Filtro 158"/>
    <customWorkbookView activeSheetId="0" maximized="1" windowHeight="0" windowWidth="0" guid="{55F1F565-013E-409F-8A74-1008643199ED}" name="Filtro 159"/>
    <customWorkbookView activeSheetId="0" maximized="1" windowHeight="0" windowWidth="0" guid="{3603493B-A895-421F-99DF-053117FAE374}" name="Filtro 154"/>
    <customWorkbookView activeSheetId="0" maximized="1" windowHeight="0" windowWidth="0" guid="{E405DCC7-D2A9-4EF9-BBBD-17700A8472F7}" name="Filtro 155"/>
    <customWorkbookView activeSheetId="0" maximized="1" windowHeight="0" windowWidth="0" guid="{3E7C8923-6152-4185-A789-8A74C1586EE5}" name="Filtro 156"/>
    <customWorkbookView activeSheetId="0" maximized="1" windowHeight="0" windowWidth="0" guid="{DFBE0340-05C3-4FF2-8731-95EACF06E67B}" name="Filtro 157"/>
    <customWorkbookView activeSheetId="0" maximized="1" windowHeight="0" windowWidth="0" guid="{32D14CED-B133-4375-A768-E09DF154734A}" name="Filtro 150"/>
    <customWorkbookView activeSheetId="0" maximized="1" windowHeight="0" windowWidth="0" guid="{DAE62046-4689-47FB-9068-A7148C7E0A29}" name="Filtro 151"/>
    <customWorkbookView activeSheetId="0" maximized="1" windowHeight="0" windowWidth="0" guid="{D8B30582-4892-43A1-9A8B-1CFDB2D95DAA}" name="Filtro 152"/>
    <customWorkbookView activeSheetId="0" maximized="1" windowHeight="0" windowWidth="0" guid="{49ED6CD9-31E0-408C-9BF3-C9AA811BCB23}" name="Filtro 153"/>
    <customWorkbookView activeSheetId="0" maximized="1" windowHeight="0" windowWidth="0" guid="{87804E62-E0DF-48C2-AE71-452D9D18D91C}" name="Filtro 19"/>
    <customWorkbookView activeSheetId="0" maximized="1" windowHeight="0" windowWidth="0" guid="{30B7E4E9-A870-4267-A635-22F04634CB50}" name="Filtro 39"/>
    <customWorkbookView activeSheetId="0" maximized="1" windowHeight="0" windowWidth="0" guid="{A9555C89-F104-43FA-BAC6-C9CC3264C98F}" name="Filtro 37"/>
    <customWorkbookView activeSheetId="0" maximized="1" windowHeight="0" windowWidth="0" guid="{EFA373EA-4FB8-47BF-8F88-52A01088D214}" name="Filtro 38"/>
    <customWorkbookView activeSheetId="0" maximized="1" windowHeight="0" windowWidth="0" guid="{770C06AD-42D4-4093-B9B2-B96C590D4A61}" name="Filtro 35"/>
    <customWorkbookView activeSheetId="0" maximized="1" windowHeight="0" windowWidth="0" guid="{64D41B4B-D51F-4BD4-8AB4-A96DED8F7671}" name="Filtro 36"/>
    <customWorkbookView activeSheetId="0" maximized="1" windowHeight="0" windowWidth="0" guid="{DA1ADC60-94CF-4840-B551-8571AE1821B5}" name="Filtro 33"/>
    <customWorkbookView activeSheetId="0" maximized="1" windowHeight="0" windowWidth="0" guid="{E414F47B-0B4E-49BE-A53D-D19269B68169}" name="Filtro 34"/>
    <customWorkbookView activeSheetId="0" maximized="1" windowHeight="0" windowWidth="0" guid="{DFAFE78E-641C-443C-8C04-8D0559A1967E}" name="Filtro 31"/>
    <customWorkbookView activeSheetId="0" maximized="1" windowHeight="0" windowWidth="0" guid="{3BC3FD06-6634-47CC-B9A5-AFFCCEB712B2}" name="Filtro 32"/>
    <customWorkbookView activeSheetId="0" maximized="1" windowHeight="0" windowWidth="0" guid="{9CDA940D-2EF7-441D-B42D-930916E599D4}" name="Filtro 30"/>
    <customWorkbookView activeSheetId="0" maximized="1" windowHeight="0" windowWidth="0" guid="{88A91462-9374-4CB0-8071-5B73172C0E76}" name="Filtro 103"/>
    <customWorkbookView activeSheetId="0" maximized="1" windowHeight="0" windowWidth="0" guid="{40407A69-D85D-4BD0-A376-0EFD632CF8C8}" name="Filtro 104"/>
    <customWorkbookView activeSheetId="0" maximized="1" windowHeight="0" windowWidth="0" guid="{B8CD86BA-A0B0-4C45-80C7-1A63392D59FB}" name="Filtro 105"/>
    <customWorkbookView activeSheetId="0" maximized="1" windowHeight="0" windowWidth="0" guid="{3BFE5965-7D11-480F-9654-D7EC58C54761}" name="Filtro 106"/>
    <customWorkbookView activeSheetId="0" maximized="1" windowHeight="0" windowWidth="0" guid="{8B70ECBC-379B-45B2-946F-0C2C972B1B61}" name="Filtro 100"/>
    <customWorkbookView activeSheetId="0" maximized="1" windowHeight="0" windowWidth="0" guid="{761B4A5B-A166-416C-AE6A-23CD3A4273FB}" name="Filtro 101"/>
    <customWorkbookView activeSheetId="0" maximized="1" windowHeight="0" windowWidth="0" guid="{8536C6D5-8219-4C41-8907-5FF20F8D9A94}" name="Filtro 102"/>
    <customWorkbookView activeSheetId="0" maximized="1" windowHeight="0" windowWidth="0" guid="{D3AA33E4-7A42-452C-9FE8-EED57FBF60ED}" name="Filtro 4"/>
    <customWorkbookView activeSheetId="0" maximized="1" windowHeight="0" windowWidth="0" guid="{8378CAD0-F4D0-49F4-BBD6-9E08A079DBF6}" name="Filtro 5"/>
    <customWorkbookView activeSheetId="0" maximized="1" windowHeight="0" windowWidth="0" guid="{6B89ED81-F464-49EE-B611-B17F8EF35C5A}" name="Filtro 6"/>
    <customWorkbookView activeSheetId="0" maximized="1" windowHeight="0" windowWidth="0" guid="{2EA7FB7A-A68F-4E53-B231-CE3F194AA0F6}" name="Filtro 7"/>
    <customWorkbookView activeSheetId="0" maximized="1" windowHeight="0" windowWidth="0" guid="{743149E1-CB2C-4C03-90C0-0A797FCB4019}" name="Filtro 1"/>
    <customWorkbookView activeSheetId="0" maximized="1" windowHeight="0" windowWidth="0" guid="{85E3BF68-3E21-40BB-9E65-3A404129272E}" name="Filtro 2"/>
    <customWorkbookView activeSheetId="0" maximized="1" windowHeight="0" windowWidth="0" guid="{508810DE-CA73-4F38-9CE7-2C9A81B49A0B}" name="Filtro 3"/>
    <customWorkbookView activeSheetId="0" maximized="1" windowHeight="0" windowWidth="0" guid="{4F150D73-13F3-46E4-B1A9-248638FFDC39}" name="Filtro 48"/>
    <customWorkbookView activeSheetId="0" maximized="1" windowHeight="0" windowWidth="0" guid="{29B8481C-1065-4EA5-9BCE-121B926988FB}" name="Filtro 49"/>
    <customWorkbookView activeSheetId="0" maximized="1" windowHeight="0" windowWidth="0" guid="{3224FE55-86AE-415C-A0EE-D889D412E497}" name="Filtro 46"/>
    <customWorkbookView activeSheetId="0" maximized="1" windowHeight="0" windowWidth="0" guid="{008BD150-B834-4EFC-A331-5B2E90EE5555}" name="Filtro 47"/>
    <customWorkbookView activeSheetId="0" maximized="1" windowHeight="0" windowWidth="0" guid="{DCA440DB-A731-4E5D-B95C-EC1F40EF34A6}" name="Filtro 44"/>
    <customWorkbookView activeSheetId="0" maximized="1" windowHeight="0" windowWidth="0" guid="{602BC6C6-E1BD-413E-8033-998FB7DE7E18}" name="Filtro 45"/>
    <customWorkbookView activeSheetId="0" maximized="1" windowHeight="0" windowWidth="0" guid="{B60061D9-3C60-435B-A5FA-891D8B031122}" name="Filtro 42"/>
    <customWorkbookView activeSheetId="0" maximized="1" windowHeight="0" windowWidth="0" guid="{FD479E0A-5635-4368-BAD7-8AEF90AAA10D}" name="Filtro 43"/>
    <customWorkbookView activeSheetId="0" maximized="1" windowHeight="0" windowWidth="0" guid="{0317B395-8BB6-47E3-9C39-3C960EDEE8F4}" name="Filtro 40"/>
    <customWorkbookView activeSheetId="0" maximized="1" windowHeight="0" windowWidth="0" guid="{7E3DD323-411B-48B3-9406-27ABFB98991A}" name="Filtro 41"/>
    <customWorkbookView activeSheetId="0" maximized="1" windowHeight="0" windowWidth="0" guid="{26F8E6AC-431C-42AC-A647-95A06E9D6987}" name="Filtro 176"/>
    <customWorkbookView activeSheetId="0" maximized="1" windowHeight="0" windowWidth="0" guid="{4F7D4E52-B3B4-4789-A879-2581DDFA4BF1}" name="Filtro 177"/>
    <customWorkbookView activeSheetId="0" maximized="1" windowHeight="0" windowWidth="0" guid="{171DE33C-3EA3-4B7D-9B3F-A0C2A5DE5A91}" name="Filtro 178"/>
    <customWorkbookView activeSheetId="0" maximized="1" windowHeight="0" windowWidth="0" guid="{2B461740-8567-4E09-98D7-E9BB490D30B8}" name="Filtro 172"/>
    <customWorkbookView activeSheetId="0" maximized="1" windowHeight="0" windowWidth="0" guid="{8CF5EA6A-F891-4EAD-AA9E-1E2CE137E359}" name="Filtro 173"/>
    <customWorkbookView activeSheetId="0" maximized="1" windowHeight="0" windowWidth="0" guid="{35088A57-B920-47C2-A070-D72472BD027E}" name="Filtro 174"/>
    <customWorkbookView activeSheetId="0" maximized="1" windowHeight="0" windowWidth="0" guid="{A1062B7F-0677-47A2-89CB-C2AC0732C1B0}" name="Filtro 175"/>
    <customWorkbookView activeSheetId="0" maximized="1" windowHeight="0" windowWidth="0" guid="{9C8B9954-69D2-4552-A6B1-6D9B0068E733}" name="Filtro 170"/>
    <customWorkbookView activeSheetId="0" maximized="1" windowHeight="0" windowWidth="0" guid="{4D1EAEF5-FF0C-4A9F-83F3-08551DE5E45D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<sst xmlns="http://schemas.openxmlformats.org/spreadsheetml/2006/main" count="39229" uniqueCount="6677">
  <si>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</si>
  <si>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</si>
  <si>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</si>
  <si>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</si>
  <si>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</si>
  <si>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</si>
  <si>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</si>
  <si>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</si>
  <si>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</si>
  <si>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</si>
  <si>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</si>
  <si>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</si>
  <si>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</si>
  <si>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</si>
  <si>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</si>
  <si>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</si>
  <si>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</si>
  <si>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</si>
  <si>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</si>
  <si>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</si>
  <si>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</si>
  <si>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</si>
  <si>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</si>
  <si>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</si>
  <si>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</si>
  <si>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</si>
  <si>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</si>
  <si>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</si>
  <si>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</si>
  <si>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</si>
  <si>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</si>
  <si>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</si>
  <si>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</si>
  <si>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</si>
  <si>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</si>
  <si>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</si>
  <si>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</si>
  <si>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Pendente assinatura do Contrato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</si>
  <si>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</si>
  <si>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</si>
  <si>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</si>
  <si>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</si>
  <si>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</si>
  <si>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</si>
  <si>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</si>
  <si>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</si>
  <si>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</si>
  <si>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</si>
  <si>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</si>
  <si>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</si>
  <si>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</si>
  <si>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00000</t>
  </si>
  <si>
    <t>VcInvest</t>
  </si>
  <si>
    <t>Bruno Ribeiro</t>
  </si>
  <si>
    <t>Pendente assinaturas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</si>
  <si>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</si>
  <si>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</si>
  <si>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</si>
  <si>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</si>
  <si>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</si>
  <si>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</si>
  <si>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</si>
  <si>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</si>
  <si>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</si>
  <si>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</si>
  <si>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</si>
  <si>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</si>
  <si>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</si>
  <si>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</si>
  <si>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</si>
  <si>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</si>
  <si>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</si>
  <si>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</si>
  <si>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</si>
  <si>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</si>
  <si>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</si>
  <si>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</si>
  <si>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</si>
  <si>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</si>
  <si>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</si>
  <si>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</si>
  <si>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</si>
  <si>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</si>
  <si>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</si>
  <si>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</si>
  <si>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</si>
  <si>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</si>
  <si>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</si>
  <si>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</si>
  <si>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</si>
  <si>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</si>
  <si>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</si>
  <si>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</si>
  <si>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</si>
  <si>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</si>
  <si>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</si>
  <si>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</si>
  <si>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</si>
  <si>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</si>
  <si>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</si>
  <si>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</si>
  <si>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</si>
  <si>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</si>
  <si>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</si>
  <si>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</si>
  <si>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</si>
  <si>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</si>
  <si>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</si>
  <si>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</si>
  <si>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</si>
  <si>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</si>
  <si>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</si>
  <si>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</si>
  <si>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</si>
  <si>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</si>
  <si>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</si>
  <si>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</si>
  <si>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</si>
  <si>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</si>
  <si>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</si>
  <si>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</si>
  <si>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</si>
  <si>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</si>
  <si>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</si>
  <si>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</si>
  <si>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</si>
  <si>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</si>
  <si>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</si>
  <si>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</si>
  <si>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</si>
  <si>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</si>
  <si>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</si>
  <si>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</si>
  <si>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</si>
  <si>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</si>
  <si>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</si>
  <si>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</si>
  <si>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</si>
  <si>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</si>
  <si>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</si>
  <si>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</si>
  <si>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</si>
  <si>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</si>
  <si>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</si>
  <si>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</si>
  <si>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</si>
  <si>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</si>
  <si>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</si>
  <si>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</si>
  <si>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</si>
  <si>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</si>
  <si>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</si>
  <si>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</si>
  <si>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</si>
  <si>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</si>
  <si>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</si>
  <si>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</si>
  <si>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</si>
  <si>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</si>
  <si>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</si>
  <si>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</si>
  <si>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</si>
  <si>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</si>
  <si>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</si>
  <si>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</si>
  <si>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</si>
  <si>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</si>
  <si>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</si>
  <si>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</si>
  <si>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</si>
  <si>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</si>
  <si>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</si>
  <si>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</si>
  <si>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</si>
  <si>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</si>
  <si>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</si>
  <si>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</si>
  <si>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</si>
  <si>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</si>
  <si>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</si>
  <si>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</si>
  <si>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</si>
  <si>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</si>
  <si>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</si>
  <si>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</si>
  <si>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</si>
  <si>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</si>
  <si>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</si>
  <si>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</si>
  <si>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</si>
  <si>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</si>
  <si>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</si>
  <si>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</si>
  <si>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</si>
  <si>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</si>
  <si>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</si>
  <si>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</si>
  <si>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</si>
  <si>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</si>
  <si>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</si>
  <si>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</si>
  <si>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</si>
  <si>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</si>
  <si>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</si>
  <si>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</si>
  <si>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</si>
  <si>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</si>
  <si>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</si>
  <si>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</si>
  <si>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</si>
  <si>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</si>
  <si>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</si>
  <si>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</si>
  <si>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</si>
  <si>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</si>
  <si>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</si>
  <si>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</si>
  <si>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</si>
  <si>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</si>
  <si>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</si>
  <si>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</si>
  <si>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</si>
  <si>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</si>
  <si>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</si>
  <si>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</si>
  <si>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</si>
  <si>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</si>
  <si>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</si>
  <si>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</si>
  <si>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</si>
  <si>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</si>
  <si>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</si>
  <si>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</si>
  <si>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</si>
  <si>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</si>
  <si>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</si>
  <si>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</si>
  <si>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</si>
  <si>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</si>
  <si>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</si>
  <si>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</si>
  <si>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</si>
  <si>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</si>
  <si>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</si>
  <si>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</si>
  <si>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</si>
  <si>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</si>
  <si>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</si>
  <si>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</si>
  <si>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</si>
  <si>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</si>
  <si>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</si>
  <si>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</si>
  <si>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</si>
  <si>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</si>
  <si>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</si>
  <si>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</si>
  <si>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</si>
  <si>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</si>
  <si>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</si>
  <si>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</si>
  <si>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</si>
  <si>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</si>
  <si>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</si>
  <si>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</si>
  <si>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</si>
  <si>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</si>
  <si>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</si>
  <si>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</si>
  <si>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</si>
  <si>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</si>
  <si>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</si>
  <si>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</si>
  <si>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</si>
  <si>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</si>
  <si>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</si>
  <si>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</si>
  <si>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</si>
  <si>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</si>
  <si>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</si>
  <si>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</si>
  <si>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</si>
  <si>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</si>
  <si>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</si>
  <si>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</si>
  <si>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</si>
  <si>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</si>
  <si>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</si>
  <si>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</si>
  <si>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</si>
  <si>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</si>
  <si>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</si>
  <si>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</si>
  <si>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</si>
  <si>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</si>
  <si>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</si>
  <si>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</si>
  <si>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</si>
  <si>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</si>
  <si>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</si>
  <si>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</si>
  <si>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</si>
  <si>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</si>
  <si>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</si>
  <si>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</si>
  <si>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</si>
  <si>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</si>
  <si>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</si>
  <si>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</si>
  <si>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</si>
  <si>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</si>
  <si>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</si>
  <si>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</si>
  <si>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</si>
  <si>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</si>
  <si>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</si>
  <si>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</si>
  <si>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</si>
  <si>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</si>
  <si>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</si>
  <si>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</si>
  <si>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</si>
  <si>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</si>
  <si>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</si>
  <si>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</si>
  <si>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</si>
  <si>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</si>
  <si>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</si>
  <si>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</si>
  <si>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</si>
  <si>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</si>
  <si>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</si>
  <si>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</si>
  <si>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</si>
  <si>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</si>
  <si>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</si>
  <si>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</si>
  <si>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</si>
  <si>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</si>
  <si>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</si>
  <si>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</si>
  <si>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</si>
  <si>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</si>
  <si>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</si>
  <si>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</si>
  <si>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</si>
  <si>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</si>
  <si>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</si>
  <si>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</si>
  <si>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</si>
  <si>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</si>
  <si>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</si>
  <si>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</si>
  <si>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</si>
  <si>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</si>
  <si>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</si>
  <si>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</si>
  <si>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</si>
  <si>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</si>
  <si>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</si>
  <si>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</si>
  <si>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</si>
  <si>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</si>
  <si>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</si>
  <si>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</si>
  <si>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</si>
  <si>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</si>
  <si>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</si>
  <si>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</si>
  <si>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</si>
  <si>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</si>
  <si>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</si>
  <si>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</si>
  <si>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</si>
  <si>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</si>
  <si>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</si>
  <si>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</si>
  <si>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</si>
  <si>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</si>
  <si>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</si>
  <si>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</si>
  <si>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</si>
  <si>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</si>
  <si>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</si>
  <si>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</si>
  <si>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</si>
  <si>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</si>
  <si>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</si>
  <si>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</si>
  <si>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</si>
  <si>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</si>
  <si>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</si>
  <si>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</si>
  <si>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</si>
  <si>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</si>
  <si>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</si>
  <si>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</si>
  <si>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</si>
  <si>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</si>
  <si>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</si>
  <si>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</si>
  <si>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</si>
  <si>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</si>
  <si>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</si>
  <si>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</si>
  <si>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</si>
  <si>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</si>
  <si>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</si>
  <si>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</si>
  <si>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</si>
  <si>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</si>
  <si>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</si>
  <si>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</si>
  <si>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</si>
  <si>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</si>
  <si>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</si>
  <si>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</si>
  <si>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</si>
  <si>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</si>
  <si>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</si>
  <si>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</si>
  <si>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</si>
  <si>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</si>
  <si>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</si>
  <si>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</si>
  <si>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</si>
  <si>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</si>
  <si>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</si>
  <si>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</si>
  <si>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</si>
  <si>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</si>
  <si>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</si>
  <si>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</si>
  <si>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</si>
  <si>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</si>
  <si>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</si>
  <si>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</si>
  <si>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</si>
  <si>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</si>
  <si>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</si>
  <si>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</si>
  <si>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</si>
  <si>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</si>
  <si>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</si>
  <si>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</si>
  <si>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</si>
  <si>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</si>
  <si>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</si>
  <si>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</si>
  <si>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</si>
  <si>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</si>
  <si>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</si>
  <si>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</si>
  <si>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</si>
  <si>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</si>
  <si>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</si>
  <si>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</si>
  <si>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</si>
  <si>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</si>
  <si>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</si>
  <si>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</si>
  <si>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</si>
  <si>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</si>
  <si>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</si>
  <si>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</si>
  <si>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</si>
  <si>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</si>
  <si>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</si>
  <si>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</si>
  <si>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</si>
  <si>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</si>
  <si>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</si>
  <si>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</si>
  <si>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</si>
  <si>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</si>
  <si>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</si>
  <si>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</si>
  <si>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</si>
  <si>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</si>
  <si>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</si>
  <si>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</si>
  <si>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</si>
  <si>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</si>
  <si>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</si>
  <si>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</si>
  <si>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</si>
  <si>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</si>
  <si>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</si>
  <si>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</si>
  <si>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</si>
  <si>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</si>
  <si>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</si>
  <si>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</si>
  <si>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</si>
  <si>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</si>
  <si>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</si>
  <si>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</si>
  <si>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</si>
  <si>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</si>
  <si>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</si>
  <si>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</si>
  <si>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</si>
  <si>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</si>
  <si>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</si>
  <si>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</si>
  <si>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</si>
  <si>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</si>
  <si>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</si>
  <si>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</si>
  <si>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</si>
  <si>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</si>
  <si>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</si>
  <si>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</si>
  <si>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</si>
  <si>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</si>
  <si>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</si>
  <si>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</si>
  <si>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</si>
  <si>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</si>
  <si>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</si>
  <si>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</si>
  <si>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</si>
  <si>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</si>
  <si>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</si>
  <si>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</si>
  <si>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</si>
  <si>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</si>
  <si>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</si>
  <si>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</si>
  <si>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</si>
  <si>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</si>
  <si>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</si>
  <si>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</si>
  <si>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</si>
  <si>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</si>
  <si>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</si>
  <si>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</si>
  <si>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</si>
  <si>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</si>
  <si>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</si>
  <si>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</si>
  <si>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</si>
  <si>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</si>
  <si>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</si>
  <si>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</si>
  <si>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</si>
  <si>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</si>
  <si>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</si>
  <si>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</si>
  <si>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</si>
  <si>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</si>
  <si>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</si>
  <si>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</si>
  <si>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</si>
  <si>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</si>
  <si>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</si>
  <si>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</si>
  <si>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</si>
  <si>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</si>
  <si>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</si>
  <si>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</si>
  <si>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</si>
  <si>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</si>
  <si>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</si>
  <si>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</si>
  <si>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</si>
  <si>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</si>
  <si>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</si>
  <si>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</si>
  <si>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</si>
  <si>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</si>
  <si>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</si>
  <si>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</si>
  <si>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</si>
  <si>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</si>
  <si>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</si>
  <si>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</si>
  <si>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</si>
  <si>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</si>
  <si>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</si>
  <si>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</si>
  <si>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</si>
  <si>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</si>
  <si>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</si>
  <si>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</si>
  <si>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</si>
  <si>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</si>
  <si>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</si>
  <si>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</si>
  <si>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</si>
  <si>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</si>
  <si>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</si>
  <si>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</si>
  <si>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</si>
  <si>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</si>
  <si>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</si>
  <si>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</si>
  <si>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</si>
  <si>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</si>
  <si>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</si>
  <si>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</si>
  <si>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</si>
  <si>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</si>
  <si>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</si>
  <si>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</si>
  <si>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</si>
  <si>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</si>
  <si>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</si>
  <si>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</si>
  <si>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</si>
  <si>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</si>
  <si>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</si>
  <si>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</si>
  <si>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</si>
  <si>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</si>
  <si>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</si>
  <si>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</si>
  <si>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</si>
  <si>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</si>
  <si>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</si>
  <si>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</si>
  <si>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</si>
  <si>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</si>
  <si>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</si>
  <si>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</si>
  <si>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</si>
  <si>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</si>
  <si>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</si>
  <si>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</si>
  <si>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</si>
  <si>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</si>
  <si>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</si>
  <si>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</si>
  <si>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</si>
  <si>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</si>
  <si>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</si>
  <si>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</si>
  <si>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</si>
  <si>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</si>
  <si>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</si>
  <si>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</si>
  <si>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</si>
  <si>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</si>
  <si>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</si>
  <si>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</si>
  <si>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</si>
  <si>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</si>
  <si>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</si>
  <si>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</si>
  <si>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</si>
  <si>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</si>
  <si>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</si>
  <si>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</si>
  <si>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</si>
  <si>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</si>
  <si>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</si>
  <si>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</si>
  <si>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</si>
  <si>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</si>
  <si>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</si>
  <si>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</si>
  <si>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</si>
  <si>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</si>
  <si>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</si>
  <si>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</si>
  <si>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</si>
  <si>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</si>
  <si>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</si>
  <si>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</si>
  <si>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</si>
  <si>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</si>
  <si>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</si>
  <si>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</si>
  <si>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</si>
  <si>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</si>
  <si>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</si>
  <si>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</si>
  <si>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</si>
  <si>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</si>
  <si>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</si>
  <si>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</si>
  <si>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</si>
  <si>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</si>
  <si>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</si>
  <si>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</si>
  <si>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</si>
  <si>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</si>
  <si>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</si>
  <si>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</si>
  <si>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</si>
  <si>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</si>
  <si>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</si>
  <si>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</si>
  <si>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</si>
  <si>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</si>
  <si>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</si>
  <si>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</si>
  <si>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</si>
  <si>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</si>
  <si>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</si>
  <si>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</si>
  <si>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</si>
  <si>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</si>
  <si>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</si>
  <si>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</si>
  <si>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</si>
  <si>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</si>
  <si>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</si>
  <si>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</si>
  <si>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</si>
  <si>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</si>
  <si>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</si>
  <si>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</si>
  <si>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</si>
  <si>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</si>
  <si>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</si>
  <si>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</si>
  <si>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</si>
  <si>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</si>
  <si>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</si>
  <si>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</si>
  <si>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</si>
  <si>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</si>
  <si>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</si>
  <si>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</si>
  <si>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</si>
  <si>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</si>
  <si>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</si>
  <si>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</si>
  <si>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</si>
  <si>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</si>
  <si>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</si>
  <si>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</si>
  <si>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</si>
  <si>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</si>
  <si>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</si>
  <si>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</si>
  <si>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</si>
  <si>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</si>
  <si>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</si>
  <si>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</si>
  <si>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</si>
  <si>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</si>
  <si>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</si>
  <si>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</si>
  <si>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</si>
  <si>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</si>
  <si>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</si>
  <si>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</si>
  <si>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</si>
  <si>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</si>
  <si>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</si>
  <si>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</si>
  <si>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</si>
  <si>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</si>
  <si>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</si>
  <si>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</si>
  <si>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</si>
  <si>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</si>
  <si>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</si>
  <si>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</si>
  <si>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</si>
  <si>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</si>
  <si>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</si>
  <si>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</si>
  <si>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</si>
  <si>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</si>
  <si>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</si>
  <si>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</si>
  <si>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</si>
  <si>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</si>
  <si>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</si>
  <si>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</si>
  <si>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</si>
  <si>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</si>
  <si>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</si>
  <si>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</si>
  <si>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</si>
  <si>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</si>
  <si>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</si>
  <si>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</si>
  <si>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</si>
  <si>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</si>
  <si>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</si>
  <si>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</si>
  <si>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</si>
  <si>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</si>
  <si>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</si>
  <si>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</si>
  <si>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</si>
  <si>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</si>
  <si>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</si>
  <si>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</si>
  <si>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</si>
  <si>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</si>
  <si>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</si>
  <si>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</si>
  <si>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</si>
  <si>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</si>
  <si>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</si>
  <si>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</si>
  <si>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</si>
  <si>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</si>
  <si>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</si>
  <si>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</si>
  <si>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</si>
  <si>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</si>
  <si>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</si>
  <si>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</si>
  <si>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</si>
  <si>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</si>
  <si>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</si>
  <si>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</si>
  <si>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</si>
  <si>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</si>
  <si>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</si>
  <si>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</si>
  <si>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</si>
  <si>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</si>
  <si>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</si>
  <si>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</si>
  <si>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</si>
  <si>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</si>
  <si>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</si>
  <si>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</si>
  <si>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</si>
  <si>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</si>
  <si>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</si>
  <si>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</si>
  <si>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</si>
  <si>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</si>
  <si>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</si>
  <si>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</si>
  <si>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</si>
  <si>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</si>
  <si>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</si>
  <si>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</si>
  <si>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</si>
  <si>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</si>
  <si>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</si>
  <si>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</si>
  <si>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</si>
  <si>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</si>
  <si>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</si>
  <si>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</si>
  <si>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</si>
  <si>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</si>
  <si>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</si>
  <si>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</si>
  <si>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</si>
  <si>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</si>
  <si>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</si>
  <si>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</si>
  <si>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</si>
  <si>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</si>
  <si>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</si>
  <si>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</si>
  <si>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</si>
  <si>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</si>
  <si>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</si>
  <si>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</si>
  <si>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</si>
  <si>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</si>
  <si>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</si>
  <si>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</si>
  <si>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</si>
  <si>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</si>
  <si>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</si>
  <si>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</si>
  <si>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</si>
  <si>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</si>
  <si>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</si>
  <si>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</si>
  <si>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</si>
  <si>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</si>
  <si>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</si>
  <si>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</si>
  <si>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</si>
  <si>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</si>
  <si>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</si>
  <si>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</si>
  <si>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</si>
  <si>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</si>
  <si>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</si>
  <si>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</si>
  <si>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</si>
  <si>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</si>
  <si>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</si>
  <si>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</si>
  <si>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</si>
  <si>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</si>
  <si>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</si>
  <si>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</si>
  <si>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</si>
  <si>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</si>
  <si>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</si>
  <si>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</si>
  <si>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</si>
  <si>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</si>
  <si>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</si>
  <si>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</si>
  <si>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</si>
  <si>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</si>
  <si>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</si>
  <si>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</si>
  <si>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</si>
  <si>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</si>
  <si>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</si>
  <si>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</si>
  <si>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</si>
  <si>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</si>
  <si>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</si>
  <si>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</si>
  <si>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</si>
  <si>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</si>
  <si>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</si>
  <si>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</si>
  <si>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</si>
  <si>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</si>
  <si>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</si>
  <si>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</si>
  <si>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</si>
  <si>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</si>
  <si>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</si>
  <si>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</si>
  <si>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</si>
  <si>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</si>
  <si>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</si>
  <si>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</si>
  <si>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</si>
  <si>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</si>
  <si>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</si>
  <si>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</si>
  <si>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</si>
  <si>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</si>
  <si>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</si>
  <si>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</si>
  <si>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</si>
  <si>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</si>
  <si>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</si>
  <si>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</si>
  <si>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</si>
  <si>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</si>
  <si>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</si>
  <si>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</si>
  <si>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</si>
  <si>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</si>
  <si>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</si>
  <si>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</si>
  <si>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</si>
  <si>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</si>
  <si>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</si>
  <si>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</si>
  <si>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</si>
  <si>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</si>
  <si>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</si>
  <si>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</si>
  <si>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</si>
  <si>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</si>
  <si>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</si>
  <si>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</si>
  <si>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</si>
  <si>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</si>
  <si>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</si>
  <si>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</si>
  <si>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</si>
  <si>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</si>
  <si>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</si>
  <si>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</si>
  <si>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</si>
  <si>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</si>
  <si>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</si>
  <si>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</si>
  <si>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</si>
  <si>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</si>
  <si>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</si>
  <si>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</si>
  <si>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</si>
  <si>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</si>
  <si>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</si>
  <si>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</si>
  <si>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</si>
  <si>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</si>
  <si>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</si>
  <si>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</si>
  <si>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</si>
  <si>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</si>
  <si>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</si>
  <si>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</si>
  <si>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</si>
  <si>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</si>
  <si>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</si>
  <si>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</si>
  <si>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</si>
  <si>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</si>
  <si>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</si>
  <si>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</si>
  <si>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</si>
  <si>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</si>
  <si>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</si>
  <si>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</si>
  <si>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</si>
  <si>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</si>
  <si>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</si>
  <si>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</si>
  <si>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</si>
  <si>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</si>
  <si>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</si>
  <si>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</si>
  <si>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</si>
  <si>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</si>
  <si>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</si>
  <si>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</si>
  <si>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</si>
  <si>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</si>
  <si>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</si>
  <si>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</si>
  <si>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</si>
  <si>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</si>
  <si>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</si>
  <si>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</si>
  <si>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</si>
  <si>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</si>
  <si>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</si>
  <si>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</si>
  <si>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</si>
  <si>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</si>
  <si>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</si>
  <si>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</si>
  <si>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</si>
  <si>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</si>
  <si>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</si>
  <si>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</si>
  <si>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</si>
  <si>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</si>
  <si>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</si>
  <si>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</si>
  <si>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</si>
  <si>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</si>
  <si>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</si>
  <si>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</si>
  <si>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</si>
  <si>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</si>
  <si>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</si>
  <si>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</si>
  <si>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</si>
  <si>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</si>
  <si>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</si>
  <si>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</si>
  <si>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</si>
  <si>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</si>
  <si>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</si>
  <si>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</si>
  <si>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</si>
  <si>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</si>
  <si>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</si>
  <si>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</si>
  <si>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</si>
  <si>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</si>
  <si>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</si>
  <si>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</si>
  <si>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</si>
  <si>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</si>
  <si>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</si>
  <si>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</si>
  <si>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</si>
  <si>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</si>
  <si>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</si>
  <si>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</si>
  <si>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</si>
  <si>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</si>
  <si>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</si>
  <si>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</si>
  <si>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</si>
  <si>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</si>
  <si>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</si>
  <si>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</si>
  <si>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</si>
  <si>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</si>
  <si>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</si>
  <si>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</si>
  <si>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</si>
  <si>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</si>
  <si>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</si>
  <si>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</si>
  <si>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</si>
  <si>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</si>
  <si>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</si>
  <si>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</si>
  <si>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</si>
  <si>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</si>
  <si>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</si>
  <si>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</si>
  <si>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</si>
  <si>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</si>
  <si>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</si>
  <si>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</si>
  <si>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</si>
  <si>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</si>
  <si>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</si>
  <si>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</si>
  <si>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</si>
  <si>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</si>
  <si>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</si>
  <si>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</si>
  <si>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</si>
  <si>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</si>
  <si>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</si>
  <si>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</si>
  <si>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</si>
  <si>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</si>
  <si>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</si>
  <si>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</si>
  <si>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</si>
  <si>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</si>
  <si>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</si>
  <si>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</si>
  <si>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</si>
  <si>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</si>
  <si>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</si>
  <si>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</si>
  <si>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</si>
  <si>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</si>
  <si>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</si>
  <si>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</si>
  <si>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</si>
  <si>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</si>
  <si>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</si>
  <si>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</si>
  <si>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</si>
  <si>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</si>
  <si>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</si>
  <si>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</si>
  <si>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</si>
  <si>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</si>
  <si>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</si>
  <si>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</si>
  <si>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</si>
  <si>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</si>
  <si>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</si>
  <si>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</si>
  <si>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</si>
  <si>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</si>
  <si>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</si>
  <si>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</si>
  <si>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</si>
  <si>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</si>
  <si>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</si>
  <si>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</si>
  <si>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</si>
  <si>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</si>
  <si>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</si>
  <si>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</si>
  <si>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</si>
  <si>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</si>
  <si>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</si>
  <si>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</si>
  <si>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</si>
  <si>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</si>
  <si>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</si>
  <si>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</si>
  <si>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</si>
  <si>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</si>
  <si>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</si>
  <si>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</si>
  <si>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</si>
  <si>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</si>
  <si>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</si>
  <si>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</si>
  <si>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</si>
  <si>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</si>
  <si>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</si>
  <si>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</si>
  <si>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</si>
  <si>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</si>
  <si>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</si>
  <si>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</si>
  <si>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</si>
  <si>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</si>
  <si>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</si>
  <si>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</si>
  <si>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</si>
  <si>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</si>
  <si>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</si>
  <si>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</si>
  <si>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</si>
  <si>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</si>
  <si>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</si>
  <si>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</si>
  <si>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</si>
  <si>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</si>
  <si>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</si>
  <si>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</si>
  <si>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</si>
  <si>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</si>
  <si>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</si>
  <si>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</si>
  <si>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</si>
  <si>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</si>
  <si>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</si>
  <si>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</si>
  <si>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</si>
  <si>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</si>
  <si>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</si>
  <si>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</si>
  <si>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</si>
  <si>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</si>
  <si>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</si>
  <si>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</si>
  <si>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</si>
  <si>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</si>
  <si>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</si>
  <si>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</si>
  <si>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</si>
  <si>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</si>
  <si>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</si>
  <si>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</si>
  <si>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</si>
  <si>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</si>
  <si>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</si>
  <si>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</si>
  <si>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</si>
  <si>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</si>
  <si>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</si>
  <si>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</si>
  <si>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</si>
  <si>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</si>
  <si>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</si>
  <si>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</si>
  <si>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</si>
  <si>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</si>
  <si>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</si>
  <si>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</si>
  <si>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</si>
  <si>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</si>
  <si>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</si>
  <si>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</si>
  <si>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</si>
  <si>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</si>
  <si>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</si>
  <si>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</si>
  <si>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</si>
  <si>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</si>
  <si>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</si>
  <si>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</si>
  <si>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</si>
  <si>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</si>
  <si>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</si>
  <si>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</si>
  <si>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</si>
  <si>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</si>
  <si>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</si>
  <si>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</si>
  <si>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</si>
  <si>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</si>
  <si>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</si>
  <si>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</si>
  <si>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</si>
  <si>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</si>
  <si>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</si>
  <si>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</si>
  <si>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</si>
  <si>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</si>
  <si>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</si>
  <si>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</si>
  <si>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</si>
  <si>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</si>
  <si>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</si>
  <si>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</si>
  <si>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</si>
  <si>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</si>
  <si>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</si>
  <si>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</si>
  <si>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</si>
  <si>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</si>
  <si>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</si>
  <si>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</si>
  <si>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</si>
  <si>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</si>
  <si>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</si>
  <si>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</si>
  <si>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</si>
  <si>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</si>
  <si>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</si>
  <si>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</si>
  <si>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</si>
  <si>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</si>
  <si>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</si>
  <si>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</si>
  <si>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</si>
  <si>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</si>
  <si>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</si>
  <si>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</si>
  <si>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</si>
  <si>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</si>
  <si>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</si>
  <si>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</si>
  <si>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</si>
  <si>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</si>
  <si>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</si>
  <si>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</si>
  <si>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</si>
  <si>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</si>
  <si>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</si>
  <si>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</si>
  <si>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</si>
  <si>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</si>
  <si>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</si>
  <si>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</si>
  <si>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</si>
  <si>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</si>
  <si>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</si>
  <si>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</si>
  <si>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</si>
  <si>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</si>
  <si>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</si>
  <si>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</si>
  <si>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</si>
  <si>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</si>
  <si>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</si>
  <si>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</si>
  <si>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</si>
  <si>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</si>
  <si>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</si>
  <si>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</si>
  <si>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</si>
  <si>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</si>
  <si>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</si>
  <si>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</si>
  <si>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</si>
  <si>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</si>
  <si>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</si>
  <si>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</si>
  <si>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</si>
  <si>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</si>
  <si>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</si>
  <si>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</si>
  <si>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</si>
  <si>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</si>
  <si>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</si>
  <si>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</si>
  <si>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</si>
  <si>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</si>
  <si>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</si>
  <si>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</si>
  <si>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</si>
  <si>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</si>
  <si>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</si>
  <si>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</si>
  <si>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</si>
  <si>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</si>
  <si>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</si>
  <si>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</si>
  <si>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</si>
  <si>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</si>
  <si>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</si>
  <si>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</si>
  <si>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</si>
  <si>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</si>
  <si>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</si>
  <si>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</si>
  <si>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</si>
  <si>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</si>
  <si>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</si>
  <si>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</si>
  <si>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</si>
  <si>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</si>
  <si>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</si>
  <si>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</si>
  <si>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</si>
  <si>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</si>
  <si>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</si>
  <si>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</si>
  <si>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</si>
  <si>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</si>
  <si>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</si>
  <si>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</si>
  <si>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</si>
  <si>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</si>
  <si>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</si>
  <si>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</si>
  <si>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</si>
  <si>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</si>
  <si>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</si>
  <si>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</si>
  <si>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</si>
  <si>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</si>
  <si>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</si>
  <si>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</si>
  <si>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</si>
  <si>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</si>
  <si>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</si>
  <si>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</si>
  <si>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</si>
  <si>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</si>
  <si>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</si>
  <si>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</si>
  <si>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</si>
  <si>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</si>
  <si>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</si>
  <si>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</si>
  <si>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</si>
  <si>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</si>
  <si>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</si>
  <si>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</si>
  <si>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</si>
  <si>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</si>
  <si>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</si>
  <si>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</si>
  <si>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</si>
  <si>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</si>
  <si>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</si>
  <si>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</si>
  <si>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</si>
  <si>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</si>
  <si>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</si>
  <si>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</si>
  <si>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</si>
  <si>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</si>
  <si>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</si>
  <si>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</si>
  <si>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</si>
  <si>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</si>
  <si>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</si>
  <si>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</si>
  <si>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</si>
  <si>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</si>
  <si>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</si>
  <si>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</si>
  <si>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</si>
  <si>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</si>
  <si>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</si>
  <si>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</si>
  <si>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</si>
  <si>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</si>
  <si>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</si>
  <si>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</si>
  <si>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</si>
  <si>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</si>
  <si>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</si>
  <si>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</si>
  <si>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</si>
  <si>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</si>
  <si>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</si>
  <si>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</si>
  <si>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</si>
  <si>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</si>
  <si>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</si>
  <si>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</si>
  <si>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</si>
  <si>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</si>
  <si>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</si>
  <si>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</si>
  <si>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</si>
  <si>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</si>
  <si>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</si>
  <si>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</si>
  <si>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</si>
  <si>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</si>
  <si>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</si>
  <si>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</si>
  <si>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</si>
  <si>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</si>
  <si>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</si>
  <si>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</si>
  <si>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</si>
  <si>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</si>
  <si>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</si>
  <si>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</si>
  <si>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</si>
  <si>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</si>
  <si>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</si>
  <si>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</si>
  <si>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</si>
  <si>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</si>
  <si>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</si>
  <si>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</si>
  <si>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</si>
  <si>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</si>
  <si>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</si>
  <si>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</si>
  <si>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</si>
  <si>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</si>
  <si>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</si>
  <si>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</si>
  <si>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</si>
  <si>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</si>
  <si>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</si>
  <si>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</si>
  <si>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</si>
  <si>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</si>
  <si>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</si>
  <si>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</si>
  <si>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</si>
  <si>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</si>
  <si>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</si>
  <si>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</si>
  <si>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</si>
  <si>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</si>
  <si>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</si>
  <si>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</si>
  <si>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</si>
  <si>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</si>
  <si>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</si>
  <si>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</si>
  <si>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</si>
  <si>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</si>
  <si>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</si>
  <si>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</si>
  <si>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</si>
  <si>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</si>
  <si>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</si>
  <si>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</si>
  <si>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</si>
  <si>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</si>
  <si>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</si>
  <si>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</si>
  <si>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</si>
  <si>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</si>
  <si>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</si>
  <si>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</si>
  <si>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</si>
  <si>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</si>
  <si>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</si>
  <si>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</si>
  <si>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</si>
  <si>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</si>
  <si>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</si>
  <si>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</si>
  <si>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</si>
  <si>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</si>
  <si>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</si>
  <si>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</si>
  <si>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</si>
  <si>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</si>
  <si>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</si>
  <si>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</si>
  <si>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</si>
  <si>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</si>
  <si>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</si>
  <si>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</si>
  <si>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</si>
  <si>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</si>
  <si>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</si>
  <si>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</si>
  <si>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</si>
  <si>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</si>
  <si>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</si>
  <si>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</si>
  <si>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</si>
  <si>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</si>
  <si>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</si>
  <si>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</si>
  <si>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</si>
  <si>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</si>
  <si>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</si>
  <si>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</si>
  <si>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</si>
  <si>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</si>
  <si>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</si>
  <si>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</si>
  <si>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</si>
  <si>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</si>
  <si>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</si>
  <si>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</si>
  <si>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</si>
  <si>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</si>
  <si>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</si>
  <si>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</si>
  <si>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</si>
  <si>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</si>
  <si>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</si>
  <si>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</si>
  <si>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</si>
  <si>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</si>
  <si>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</si>
  <si>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</si>
  <si>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</si>
  <si>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</si>
  <si>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</si>
  <si>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</si>
  <si>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</si>
  <si>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</si>
  <si>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</si>
  <si>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</si>
  <si>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</si>
  <si>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</si>
  <si>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</si>
  <si>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</si>
  <si>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</si>
  <si>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</si>
  <si>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</si>
  <si>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</si>
  <si>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</si>
  <si>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</si>
  <si>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</si>
  <si>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</si>
  <si>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</si>
  <si>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</si>
  <si>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</si>
  <si>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</si>
  <si>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</si>
  <si>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</si>
  <si>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</si>
  <si>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</si>
  <si>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</si>
  <si>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</si>
  <si>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</si>
  <si>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</si>
  <si>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</si>
  <si>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</si>
  <si>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</si>
  <si>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</si>
  <si>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</si>
  <si>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</si>
  <si>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</si>
  <si>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</si>
  <si>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</si>
  <si>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</si>
  <si>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</si>
  <si>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</si>
  <si>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</si>
  <si>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</si>
  <si>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</si>
  <si>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</si>
  <si>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</si>
  <si>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</si>
  <si>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</si>
  <si>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</si>
  <si>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</si>
  <si>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</si>
  <si>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</si>
  <si>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</si>
  <si>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</si>
  <si>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</si>
  <si>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</si>
  <si>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</si>
  <si>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</si>
  <si>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</si>
  <si>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</si>
  <si>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</si>
  <si>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</si>
  <si>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</si>
  <si>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</si>
  <si>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</si>
  <si>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</si>
  <si>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</si>
  <si>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</si>
  <si>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</si>
  <si>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</si>
  <si>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</si>
  <si>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</si>
  <si>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</si>
  <si>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</si>
  <si>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</si>
  <si>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</si>
  <si>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</si>
  <si>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</si>
  <si>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</si>
  <si>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</si>
  <si>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</si>
  <si>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</si>
  <si>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</si>
  <si>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</si>
  <si>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</si>
  <si>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</si>
  <si>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</si>
  <si>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</si>
  <si>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</si>
  <si>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</si>
  <si>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</si>
  <si>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</si>
  <si>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</si>
  <si>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</si>
  <si>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</si>
  <si>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</si>
  <si>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</si>
  <si>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</si>
  <si>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</si>
  <si>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</si>
  <si>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</si>
  <si>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</si>
  <si>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</si>
  <si>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</si>
  <si>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</si>
  <si>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</si>
  <si>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</si>
  <si>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</si>
  <si>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</si>
  <si>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</si>
  <si>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</si>
  <si>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</si>
  <si>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</si>
  <si>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</si>
  <si>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</si>
  <si>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</si>
  <si>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</si>
  <si>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</si>
  <si>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</si>
  <si>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</si>
  <si>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</si>
  <si>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</si>
  <si>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</si>
  <si>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</si>
  <si>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</si>
  <si>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</si>
  <si>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</si>
  <si>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</si>
  <si>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</si>
  <si>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</si>
  <si>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</si>
  <si>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</si>
  <si>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</si>
  <si>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</si>
  <si>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</si>
  <si>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</si>
  <si>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</si>
  <si>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</si>
  <si>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</si>
  <si>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</si>
  <si>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</si>
  <si>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</si>
  <si>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</si>
  <si>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</si>
  <si>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</si>
  <si>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</si>
  <si>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</si>
  <si>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</si>
  <si>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</si>
  <si>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</si>
  <si>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</si>
  <si>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</si>
  <si>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</si>
  <si>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</si>
  <si>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</si>
  <si>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</si>
  <si>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</si>
  <si>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</si>
  <si>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</si>
  <si>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</si>
  <si>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</si>
  <si>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</si>
  <si>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</si>
  <si>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</si>
  <si>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</si>
  <si>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</si>
  <si>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</si>
  <si>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</si>
  <si>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</si>
  <si>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</si>
  <si>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</si>
  <si>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</si>
  <si>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</si>
  <si>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</si>
  <si>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</si>
  <si>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</si>
  <si>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</si>
  <si>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</si>
  <si>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</si>
  <si>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</si>
  <si>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</si>
  <si>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</si>
  <si>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</si>
  <si>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</si>
  <si>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</si>
  <si>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</si>
  <si>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</si>
  <si>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</si>
  <si>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</si>
  <si>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</si>
  <si>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</si>
  <si>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</si>
  <si>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</si>
  <si>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</si>
  <si>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</si>
  <si>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</si>
  <si>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</si>
  <si>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</si>
  <si>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</si>
  <si>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</si>
  <si>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</si>
  <si>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</si>
  <si>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</si>
  <si>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</si>
  <si>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</si>
  <si>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</si>
  <si>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</si>
  <si>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</si>
  <si>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</si>
  <si>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</si>
  <si>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</si>
  <si>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</si>
  <si>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</si>
  <si>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</si>
  <si>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</si>
  <si>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</si>
  <si>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</si>
  <si>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</si>
  <si>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</si>
  <si>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</si>
  <si>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</si>
  <si>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</si>
  <si>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</si>
  <si>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</si>
  <si>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</si>
  <si>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</si>
  <si>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</si>
  <si>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</si>
  <si>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</si>
  <si>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</si>
  <si>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</si>
  <si>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</si>
  <si>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</si>
  <si>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</si>
  <si>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</si>
  <si>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</si>
  <si>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</si>
  <si>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</si>
  <si>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</si>
  <si>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</si>
  <si>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</si>
  <si>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</si>
  <si>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</si>
  <si>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</si>
  <si>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</si>
  <si>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</si>
  <si>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</si>
  <si>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</si>
  <si>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</si>
  <si>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</si>
  <si>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</si>
  <si>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</si>
  <si>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</si>
  <si>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</si>
  <si>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</si>
  <si>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</si>
  <si>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</si>
  <si>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</si>
  <si>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</si>
  <si>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</si>
  <si>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</si>
  <si>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</si>
  <si>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</si>
  <si>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</si>
  <si>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</si>
  <si>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</si>
  <si>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</si>
  <si>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</si>
  <si>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</si>
  <si>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</si>
  <si>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</si>
  <si>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</si>
  <si>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</si>
  <si>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</si>
  <si>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</si>
  <si>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</si>
  <si>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</si>
  <si>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</si>
  <si>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</si>
  <si>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</si>
  <si>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</si>
  <si>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</si>
  <si>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</si>
  <si>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</si>
  <si>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</si>
  <si>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</si>
  <si>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</si>
  <si>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</si>
  <si>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</si>
  <si>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</si>
  <si>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</si>
  <si>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</si>
  <si>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</si>
  <si>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</si>
  <si>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</si>
  <si>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</si>
  <si>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</si>
  <si>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</si>
  <si>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</si>
  <si>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</si>
  <si>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</si>
  <si>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</si>
  <si>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</si>
  <si>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</si>
  <si>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</si>
  <si>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</si>
  <si>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</si>
  <si>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</si>
  <si>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</si>
  <si>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</si>
  <si>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</si>
  <si>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</si>
  <si>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</si>
  <si>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</si>
  <si>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</si>
  <si>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</si>
  <si>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</si>
  <si>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</si>
  <si>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</si>
  <si>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</si>
  <si>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</si>
  <si>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</si>
  <si>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</si>
  <si>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</si>
  <si>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</si>
  <si>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</si>
  <si>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</si>
  <si>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</si>
  <si>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</si>
  <si>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</si>
  <si>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</si>
  <si>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</si>
  <si>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</si>
  <si>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</si>
  <si>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</si>
  <si>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</si>
  <si>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</si>
  <si>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</si>
  <si>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</si>
  <si>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</si>
  <si>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</si>
  <si>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</si>
  <si>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</si>
  <si>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</si>
  <si>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</si>
  <si>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</si>
  <si>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</si>
  <si>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</si>
  <si>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</si>
  <si>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</si>
  <si>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</si>
  <si>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</si>
  <si>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</si>
  <si>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</si>
  <si>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</si>
  <si>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</si>
  <si>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</si>
  <si>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</si>
  <si>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</si>
  <si>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</si>
  <si>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</si>
  <si>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</si>
  <si>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</si>
  <si>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</si>
  <si>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</si>
  <si>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</si>
  <si>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</si>
  <si>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</si>
  <si>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</si>
  <si>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</si>
  <si>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</si>
  <si>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</si>
  <si>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</si>
  <si>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</si>
  <si>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</si>
  <si>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</si>
  <si>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</si>
  <si>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</si>
  <si>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</si>
  <si>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</si>
  <si>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</si>
  <si>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</si>
  <si>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</si>
  <si>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</si>
  <si>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</si>
  <si>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</si>
  <si>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</si>
  <si>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</si>
  <si>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</si>
  <si>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</si>
  <si>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</si>
  <si>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</si>
  <si>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</si>
  <si>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</si>
  <si>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</si>
  <si>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</si>
  <si>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</si>
  <si>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</si>
  <si>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</si>
  <si>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</si>
  <si>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</si>
  <si>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</si>
  <si>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</si>
  <si>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</si>
  <si>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</si>
  <si>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</si>
  <si>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</si>
  <si>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</si>
  <si>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</si>
  <si>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</si>
  <si>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</si>
  <si>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</si>
  <si>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</si>
  <si>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</si>
  <si>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</si>
  <si>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</si>
  <si>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</si>
  <si>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</si>
  <si>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</si>
  <si>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</si>
  <si>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</si>
  <si>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</si>
  <si>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</si>
  <si>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</si>
  <si>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</si>
  <si>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</si>
  <si>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</si>
  <si>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</si>
  <si>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</si>
  <si>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</si>
  <si>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</si>
  <si>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</si>
  <si>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</si>
  <si>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</si>
  <si>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</si>
  <si>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</si>
  <si>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</si>
  <si>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</si>
  <si>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</si>
  <si>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</si>
  <si>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</si>
  <si>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</si>
  <si>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</si>
  <si>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</si>
  <si>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</si>
  <si>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</si>
  <si>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</si>
  <si>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</si>
  <si>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</si>
  <si>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</si>
  <si>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</si>
  <si>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</si>
  <si>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</si>
  <si>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</si>
  <si>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</si>
  <si>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</si>
  <si>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</si>
  <si>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</si>
  <si>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</si>
  <si>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</si>
  <si>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</si>
  <si>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</si>
  <si>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</si>
  <si>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</si>
  <si>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</si>
  <si>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</si>
  <si>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</si>
  <si>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</si>
  <si>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</si>
  <si>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</si>
  <si>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</si>
  <si>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</si>
  <si>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</si>
  <si>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</si>
  <si>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</si>
  <si>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</si>
  <si>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</si>
  <si>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</si>
  <si>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</si>
  <si>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</si>
  <si>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</si>
  <si>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</si>
  <si>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</si>
  <si>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</si>
  <si>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</si>
  <si>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</si>
  <si>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</si>
  <si>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</si>
  <si>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</si>
  <si>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</si>
  <si>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</si>
  <si>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</si>
  <si>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</si>
  <si>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</si>
  <si>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</si>
  <si>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</si>
  <si>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</si>
  <si>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</si>
  <si>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</si>
  <si>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</si>
  <si>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</si>
  <si>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</si>
  <si>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</si>
  <si>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</si>
  <si>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</si>
  <si>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</si>
  <si>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</si>
  <si>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</si>
  <si>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</si>
  <si>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</si>
  <si>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</si>
  <si>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</si>
  <si>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</si>
  <si>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</si>
  <si>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</si>
  <si>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</si>
  <si>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</si>
  <si>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</si>
  <si>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</si>
  <si>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</si>
  <si>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</si>
  <si>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</si>
  <si>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</si>
  <si>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</si>
  <si>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</si>
  <si>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</si>
  <si>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</si>
  <si>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</si>
  <si>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</si>
  <si>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</si>
  <si>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</si>
  <si>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</si>
  <si>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</si>
  <si>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</si>
  <si>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</si>
  <si>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</si>
  <si>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</si>
  <si>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</si>
  <si>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</si>
  <si>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</si>
  <si>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</si>
  <si>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</si>
  <si>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</si>
  <si>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</si>
  <si>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</si>
  <si>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</si>
  <si>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</si>
  <si>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</si>
  <si>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</si>
  <si>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</si>
  <si>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</si>
  <si>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</si>
  <si>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</si>
  <si>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</si>
  <si>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</si>
  <si>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</si>
  <si>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</si>
  <si>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</si>
  <si>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</si>
  <si>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</si>
  <si>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</si>
  <si>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</si>
  <si>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</si>
  <si>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</si>
  <si>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</si>
  <si>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</si>
  <si>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</si>
  <si>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</si>
  <si>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</si>
  <si>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</si>
  <si>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</si>
  <si>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</si>
  <si>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</si>
  <si>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</si>
  <si>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</si>
  <si>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</si>
  <si>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</si>
  <si>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</si>
  <si>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</si>
  <si>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</si>
  <si>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</si>
  <si>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</si>
  <si>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</si>
  <si>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</si>
  <si>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</si>
  <si>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</si>
  <si>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</si>
  <si>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</si>
  <si>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</si>
  <si>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</si>
  <si>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</si>
  <si>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</si>
  <si>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</si>
  <si>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</si>
  <si>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</si>
  <si>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</si>
  <si>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</si>
  <si>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</si>
  <si>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</si>
  <si>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</si>
  <si>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</si>
  <si>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</si>
  <si>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</si>
  <si>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</si>
  <si>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</si>
  <si>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</si>
  <si>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</si>
  <si>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</si>
  <si>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</si>
  <si>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</si>
  <si>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</si>
  <si>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</si>
  <si>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</si>
  <si>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</si>
  <si>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</si>
  <si>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</si>
  <si>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</si>
  <si>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</si>
  <si>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</si>
  <si>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</si>
  <si>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</si>
  <si>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</si>
  <si>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</si>
  <si>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</si>
  <si>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</si>
  <si>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</si>
  <si>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</si>
  <si>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</si>
  <si>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</si>
  <si>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</si>
  <si>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</si>
  <si>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</si>
  <si>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</si>
  <si>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</si>
  <si>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</si>
  <si>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</si>
  <si>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</si>
  <si>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</si>
  <si>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</si>
  <si>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</si>
  <si>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</si>
  <si>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</si>
  <si>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</si>
  <si>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</si>
  <si>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</si>
  <si>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</si>
  <si>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</si>
  <si>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</si>
  <si>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</si>
  <si>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</si>
  <si>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</si>
  <si>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</si>
  <si>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</si>
  <si>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</si>
  <si>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</si>
  <si>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</si>
  <si>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</si>
  <si>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</si>
  <si>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</si>
  <si>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</si>
  <si>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</si>
  <si>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</si>
  <si>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</si>
  <si>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</si>
  <si>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</si>
  <si>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</si>
  <si>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</si>
  <si>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</si>
  <si>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</si>
  <si>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</si>
  <si>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</si>
  <si>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</si>
  <si>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</si>
  <si>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</si>
  <si>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</si>
  <si>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</si>
  <si>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</si>
  <si>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</si>
  <si>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</si>
  <si>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</si>
  <si>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</si>
  <si>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</si>
  <si>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</si>
  <si>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</si>
  <si>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</si>
  <si>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</si>
  <si>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</si>
  <si>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</si>
  <si>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</si>
  <si>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</si>
  <si>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</si>
  <si>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</si>
  <si>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</si>
  <si>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</si>
  <si>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</si>
  <si>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</si>
  <si>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</si>
  <si>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</si>
  <si>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</si>
  <si>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</si>
  <si>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</si>
  <si>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</si>
  <si>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</si>
  <si>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</si>
  <si>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</si>
  <si>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</si>
  <si>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</si>
  <si>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</si>
  <si>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</si>
  <si>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</si>
  <si>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</si>
  <si>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</si>
  <si>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</si>
  <si>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</si>
  <si>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</si>
  <si>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</si>
  <si>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</si>
  <si>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</si>
  <si>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</si>
  <si>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</si>
  <si>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</si>
  <si>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</si>
  <si>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</si>
  <si>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</si>
  <si>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</si>
  <si>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</si>
  <si>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</si>
  <si>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</si>
  <si>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</si>
  <si>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</si>
  <si>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</si>
  <si>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</si>
  <si>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</si>
  <si>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</si>
  <si>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</si>
  <si>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</si>
  <si>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</si>
  <si>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</si>
  <si>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</si>
  <si>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</si>
  <si>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</si>
  <si>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</si>
  <si>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</si>
  <si>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</si>
  <si>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</si>
  <si>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</si>
  <si>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</si>
  <si>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</si>
  <si>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</si>
  <si>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</si>
  <si>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</si>
  <si>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</si>
  <si>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</si>
  <si>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</si>
  <si>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</si>
  <si>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</si>
  <si>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</si>
  <si>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</si>
  <si>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</si>
  <si>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</si>
  <si>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</si>
  <si>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</si>
  <si>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</si>
  <si>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</si>
  <si>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</si>
  <si>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</si>
  <si>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</si>
  <si>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</si>
  <si>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</si>
  <si>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</si>
  <si>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</si>
  <si>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</si>
  <si>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</si>
  <si>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</si>
  <si>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</si>
  <si>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</si>
  <si>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</si>
  <si>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</si>
  <si>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</si>
  <si>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</si>
  <si>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</si>
  <si>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</si>
  <si>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</si>
  <si>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</si>
  <si>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</si>
  <si>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</si>
  <si>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</si>
  <si>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</si>
  <si>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</si>
  <si>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</si>
  <si>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</si>
  <si>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</si>
  <si>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</si>
  <si>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</si>
  <si>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</si>
  <si>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</si>
  <si>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</si>
  <si>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</si>
  <si>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</si>
  <si>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</si>
  <si>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</si>
  <si>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</si>
  <si>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</si>
  <si>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</si>
  <si>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</si>
  <si>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</si>
  <si>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</si>
  <si>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</si>
  <si>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</si>
  <si>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</si>
  <si>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</si>
  <si>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</si>
  <si>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</si>
  <si>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</si>
  <si>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</si>
  <si>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</si>
  <si>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</si>
  <si>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</si>
  <si>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</si>
  <si>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</si>
  <si>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</si>
  <si>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</si>
  <si>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</si>
  <si>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</si>
  <si>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</si>
  <si>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</si>
  <si>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</si>
  <si>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</si>
  <si>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</si>
  <si>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</si>
  <si>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</si>
  <si>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</si>
  <si>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</si>
  <si>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</si>
  <si>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</si>
  <si>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</si>
  <si>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</si>
  <si>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</si>
  <si>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</si>
  <si>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</si>
  <si>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</si>
  <si>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</si>
  <si>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</si>
  <si>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</si>
  <si>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</si>
  <si>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</si>
  <si>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</si>
  <si>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</si>
  <si>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</si>
  <si>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</si>
  <si>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</si>
  <si>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</si>
  <si>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</si>
  <si>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</si>
  <si>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</si>
  <si>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</si>
  <si>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</si>
  <si>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</si>
  <si>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</si>
  <si>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</si>
  <si>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</si>
  <si>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</si>
  <si>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</si>
  <si>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</si>
  <si>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</si>
  <si>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</si>
  <si>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</si>
  <si>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</si>
  <si>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</si>
  <si>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</si>
  <si>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</si>
  <si>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</si>
  <si>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</si>
  <si>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</si>
  <si>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</si>
  <si>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</si>
  <si>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</si>
  <si>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</si>
  <si>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</si>
  <si>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</si>
  <si>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</si>
  <si>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</si>
  <si>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</si>
  <si>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</si>
  <si>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</si>
  <si>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</si>
  <si>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</si>
  <si>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</si>
  <si>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</si>
  <si>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</si>
  <si>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</si>
  <si>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</si>
  <si>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</si>
  <si>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</si>
  <si>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</si>
  <si>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</si>
  <si>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</si>
  <si>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</si>
  <si>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</si>
  <si>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</si>
  <si>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</si>
  <si>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</si>
  <si>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</si>
  <si>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</si>
  <si>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</si>
  <si>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</si>
  <si>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</si>
  <si>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</si>
  <si>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</si>
  <si>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</si>
  <si>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</si>
  <si>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</si>
  <si>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</si>
  <si>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</si>
  <si>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</si>
  <si>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</si>
  <si>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</si>
  <si>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</si>
  <si>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</si>
  <si>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</si>
  <si>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</si>
  <si>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</si>
  <si>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</si>
  <si>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</si>
  <si>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</si>
  <si>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</si>
  <si>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</si>
  <si>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</si>
  <si>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</si>
  <si>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</si>
  <si>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</si>
  <si>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</si>
  <si>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</si>
  <si>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</si>
  <si>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</si>
  <si>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</si>
  <si>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</si>
  <si>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</si>
  <si>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</si>
  <si>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</si>
  <si>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</si>
  <si>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</si>
  <si>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</si>
  <si>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</si>
  <si>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</si>
  <si>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</si>
  <si>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</si>
  <si>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</si>
  <si>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</si>
  <si>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</si>
  <si>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</si>
  <si>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</si>
  <si>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</si>
  <si>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</si>
  <si>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</si>
  <si>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</si>
  <si>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</si>
  <si>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</si>
  <si>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</si>
  <si>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</si>
  <si>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</si>
  <si>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</si>
  <si>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</si>
  <si>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</si>
  <si>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</si>
  <si>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</si>
  <si>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</si>
  <si>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</si>
  <si>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</si>
  <si>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</si>
  <si>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</si>
  <si>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</si>
  <si>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</si>
  <si>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</si>
  <si>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</si>
  <si>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</si>
  <si>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</si>
  <si>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</si>
  <si>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</si>
  <si>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</si>
  <si>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</si>
  <si>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</si>
  <si>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</si>
  <si>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</si>
  <si>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</si>
  <si>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</si>
  <si>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</si>
  <si>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</si>
  <si>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</si>
  <si>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</si>
  <si>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</si>
  <si>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</si>
  <si>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</si>
  <si>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</si>
  <si>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</si>
  <si>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</si>
  <si>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</si>
  <si>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</si>
  <si>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</si>
  <si>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</si>
  <si>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</si>
  <si>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</si>
  <si>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</si>
  <si>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</si>
  <si>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</si>
  <si>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</si>
  <si>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</si>
  <si>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</si>
  <si>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</si>
  <si>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</si>
  <si>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</si>
  <si>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</si>
  <si>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</si>
  <si>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</si>
  <si>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</si>
  <si>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</si>
  <si>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</si>
  <si>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</si>
  <si>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</si>
  <si>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</si>
  <si>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</si>
  <si>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</si>
  <si>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</si>
  <si>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</si>
  <si>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</si>
  <si>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</si>
  <si>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</si>
  <si>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</si>
  <si>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</si>
  <si>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</si>
  <si>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</si>
  <si>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</si>
  <si>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</si>
  <si>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</si>
  <si>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</si>
  <si>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</si>
  <si>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</si>
  <si>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</si>
  <si>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</si>
  <si>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</si>
  <si>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</si>
  <si>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</si>
  <si>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</si>
  <si>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</si>
  <si>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</si>
  <si>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</si>
  <si>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</si>
  <si>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</si>
  <si>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</si>
  <si>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</si>
  <si>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</si>
  <si>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</si>
  <si>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</si>
  <si>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</si>
  <si>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</si>
  <si>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</si>
  <si>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</si>
  <si>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</si>
  <si>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</si>
  <si>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</si>
  <si>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</si>
  <si>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</si>
  <si>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</si>
  <si>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</si>
  <si>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</si>
  <si>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</si>
  <si>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</si>
  <si>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</si>
  <si>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</si>
  <si>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</si>
  <si>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</si>
  <si>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</si>
  <si>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</si>
  <si>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</si>
  <si>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</si>
  <si>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</si>
  <si>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</si>
  <si>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</si>
  <si>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</si>
  <si>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</si>
  <si>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</si>
  <si>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</si>
  <si>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</si>
  <si>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</si>
  <si>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</si>
  <si>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</si>
  <si>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</si>
  <si>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</si>
  <si>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</si>
  <si>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</si>
  <si>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</si>
  <si>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</si>
  <si>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</si>
  <si>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</si>
  <si>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</si>
  <si>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</si>
  <si>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</si>
  <si>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</si>
  <si>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</si>
  <si>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</si>
  <si>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</si>
  <si>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</si>
  <si>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</si>
  <si>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</si>
  <si>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</si>
  <si>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</si>
  <si>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</si>
  <si>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</si>
  <si>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</si>
  <si>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</si>
  <si>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</si>
  <si>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</si>
  <si>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</si>
  <si>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</si>
  <si>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</si>
  <si>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</si>
  <si>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</si>
  <si>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</si>
  <si>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</si>
  <si>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</si>
  <si>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</si>
  <si>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</si>
  <si>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</si>
  <si>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</si>
  <si>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</si>
  <si>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</si>
  <si>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</si>
  <si>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</si>
  <si>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</si>
  <si>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</si>
  <si>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</si>
  <si>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</si>
  <si>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</si>
  <si>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</si>
  <si>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</si>
  <si>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</si>
  <si>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</si>
  <si>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</si>
  <si>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</si>
  <si>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</si>
  <si>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</si>
  <si>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</si>
  <si>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</si>
  <si>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</si>
  <si>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</si>
  <si>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</si>
  <si>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</si>
  <si>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</si>
  <si>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</si>
  <si>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</si>
  <si>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</si>
  <si>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</si>
  <si>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</si>
  <si>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</si>
  <si>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</si>
  <si>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</si>
  <si>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</si>
  <si>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</si>
  <si>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</si>
  <si>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</si>
  <si>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</si>
  <si>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</si>
  <si>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</si>
  <si>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</si>
  <si>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</si>
  <si>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</si>
  <si>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</si>
  <si>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</si>
  <si>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</si>
  <si>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</si>
  <si>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</si>
  <si>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</si>
  <si>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</si>
  <si>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</si>
  <si>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</si>
  <si>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</si>
  <si>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</si>
  <si>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</si>
  <si>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</si>
  <si>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</si>
  <si>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</si>
  <si>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</si>
  <si>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</si>
  <si>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</si>
  <si>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</si>
  <si>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</si>
  <si>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</si>
  <si>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</si>
  <si>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</si>
  <si>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</si>
  <si>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</si>
  <si>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</si>
  <si>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</si>
  <si>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</si>
  <si>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</si>
  <si>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</si>
  <si>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</si>
  <si>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</si>
  <si>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</si>
  <si>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</si>
  <si>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</si>
  <si>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</si>
  <si>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</si>
  <si>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</si>
  <si>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</si>
  <si>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</si>
  <si>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</si>
  <si>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</si>
  <si>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</si>
  <si>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</si>
  <si>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</si>
  <si>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</si>
  <si>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</si>
  <si>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</si>
  <si>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</si>
  <si>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</si>
  <si>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</si>
  <si>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</si>
  <si>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</si>
  <si>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</si>
  <si>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</si>
  <si>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</si>
  <si>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</si>
  <si>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</si>
  <si>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</si>
  <si>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</si>
  <si>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</si>
  <si>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</si>
  <si>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</si>
  <si>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</si>
  <si>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</si>
  <si>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</si>
  <si>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</si>
  <si>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</si>
  <si>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</si>
  <si>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</si>
  <si>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</si>
  <si>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</si>
  <si>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</si>
  <si>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</si>
  <si>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</si>
  <si>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</si>
  <si>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</si>
  <si>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</si>
  <si>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</si>
  <si>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</si>
  <si>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</si>
  <si>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</si>
  <si>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</si>
  <si>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</si>
  <si>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</si>
  <si>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</si>
  <si>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</si>
  <si>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</si>
  <si>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</si>
  <si>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</si>
  <si>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</si>
  <si>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</si>
  <si>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</si>
  <si>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</si>
  <si>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</si>
  <si>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</si>
  <si>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</si>
  <si>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</si>
  <si>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</si>
  <si>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</si>
  <si>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</si>
  <si>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</si>
  <si>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</si>
  <si>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</si>
  <si>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</si>
  <si>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</si>
  <si>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</si>
  <si>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</si>
  <si>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</si>
  <si>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</si>
  <si>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</si>
  <si>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</si>
  <si>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</si>
  <si>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</si>
  <si>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</si>
  <si>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</si>
  <si>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</si>
  <si>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</si>
  <si>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</si>
  <si>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</si>
  <si>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</si>
  <si>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</si>
  <si>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</si>
  <si>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</si>
  <si>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</si>
  <si>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</si>
  <si>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</si>
  <si>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</si>
  <si>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</si>
  <si>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</si>
  <si>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</si>
  <si>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</si>
  <si>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</si>
  <si>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</si>
  <si>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</si>
  <si>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</si>
  <si>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</si>
  <si>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</si>
  <si>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</si>
  <si>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</si>
  <si>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</si>
  <si>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</si>
  <si>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</si>
  <si>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</si>
  <si>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</si>
  <si>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</si>
  <si>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</si>
  <si>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</si>
  <si>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</si>
  <si>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</si>
  <si>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</si>
  <si>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</si>
  <si>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</si>
  <si>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</si>
  <si>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</si>
  <si>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</si>
  <si>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</si>
  <si>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</si>
  <si>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</si>
  <si>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</si>
  <si>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</si>
  <si>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</si>
  <si>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</si>
  <si>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</si>
  <si>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</si>
  <si>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</si>
  <si>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</si>
  <si>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</si>
  <si>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</si>
  <si>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</si>
  <si>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</si>
  <si>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</si>
  <si>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</si>
  <si>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</si>
  <si>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</si>
  <si>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</si>
  <si>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</si>
  <si>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</si>
  <si>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</si>
  <si>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</si>
  <si>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</si>
  <si>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</si>
  <si>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</si>
  <si>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</si>
  <si>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</si>
  <si>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</si>
  <si>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</si>
  <si>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</si>
  <si>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</si>
  <si>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</si>
  <si>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</si>
  <si>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</si>
  <si>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</si>
  <si>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</si>
  <si>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</si>
  <si>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</si>
  <si>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</si>
  <si>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</si>
  <si>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</si>
  <si>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</si>
  <si>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</si>
  <si>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</si>
  <si>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</si>
  <si>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</si>
  <si>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</si>
  <si>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</si>
  <si>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</si>
  <si>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</si>
  <si>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</si>
  <si>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</si>
  <si>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</si>
  <si>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</si>
  <si>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</si>
  <si>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</si>
  <si>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</si>
  <si>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</si>
  <si>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</si>
  <si>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</si>
  <si>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</si>
  <si>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</si>
  <si>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</si>
  <si>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</si>
  <si>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</si>
  <si>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</si>
  <si>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</si>
  <si>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</si>
  <si>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</si>
  <si>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</si>
  <si>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</si>
  <si>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</si>
  <si>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</si>
  <si>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</si>
  <si>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</si>
  <si>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</si>
  <si>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</si>
  <si>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</si>
  <si>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</si>
  <si>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</si>
  <si>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</si>
  <si>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</si>
  <si>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</si>
  <si>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</si>
  <si>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</si>
  <si>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</si>
  <si>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</si>
  <si>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</si>
  <si>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</si>
  <si>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</si>
  <si>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</si>
  <si>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</si>
  <si>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</si>
  <si>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</si>
  <si>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</si>
  <si>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</si>
  <si>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</si>
  <si>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</si>
  <si>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</si>
  <si>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</si>
  <si>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</si>
  <si>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</si>
  <si>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</si>
  <si>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</si>
  <si>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</si>
  <si>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</si>
  <si>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</si>
  <si>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</si>
  <si>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</si>
  <si>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</si>
  <si>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</si>
  <si>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</si>
  <si>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</si>
  <si>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</si>
  <si>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</si>
  <si>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</si>
  <si>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</si>
  <si>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</si>
  <si>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</si>
  <si>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</si>
  <si>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</si>
  <si>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</si>
  <si>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</si>
  <si>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</si>
  <si>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</si>
  <si>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</si>
  <si>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</si>
  <si>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</si>
  <si>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</si>
  <si>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</si>
  <si>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</si>
  <si>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</si>
  <si>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</si>
  <si>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</si>
  <si>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</si>
  <si>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</si>
  <si>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</si>
  <si>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</si>
  <si>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</si>
  <si>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</si>
  <si>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</si>
  <si>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</si>
  <si>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</si>
  <si>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</si>
  <si>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</si>
  <si>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</si>
  <si>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</si>
  <si>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</si>
  <si>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</si>
  <si>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</si>
  <si>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</si>
  <si>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</si>
  <si>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</si>
  <si>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</si>
  <si>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</si>
  <si>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</si>
  <si>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</si>
  <si>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</si>
  <si>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</si>
  <si>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</si>
  <si>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</si>
  <si>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</si>
  <si>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</si>
  <si>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</si>
  <si>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</si>
  <si>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</si>
  <si>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</si>
  <si>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</si>
  <si>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</si>
  <si>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</si>
  <si>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</si>
  <si>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</si>
  <si>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</si>
  <si>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</si>
  <si>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</si>
  <si>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</si>
  <si>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</si>
  <si>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</si>
  <si>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</si>
  <si>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</si>
  <si>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</si>
  <si>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</si>
  <si>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</si>
  <si>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</si>
  <si>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</si>
  <si>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</si>
  <si>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</si>
  <si>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</si>
  <si>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</si>
  <si>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</si>
  <si>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</si>
  <si>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</si>
  <si>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</si>
  <si>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</si>
  <si>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</si>
  <si>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</si>
  <si>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</si>
  <si>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</si>
  <si>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</si>
  <si>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</si>
  <si>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</si>
  <si>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</si>
  <si>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</si>
  <si>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</si>
  <si>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</si>
  <si>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</si>
  <si>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</si>
  <si>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</si>
  <si>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</si>
  <si>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</si>
  <si>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</si>
  <si>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</si>
  <si>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</si>
  <si>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</si>
  <si>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</si>
  <si>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</si>
  <si>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</si>
  <si>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</si>
  <si>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</si>
  <si>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</si>
  <si>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</si>
  <si>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</si>
  <si>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</si>
  <si>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</si>
  <si>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</si>
  <si>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</si>
  <si>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</si>
  <si>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</si>
  <si>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</si>
  <si>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</si>
  <si>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</si>
  <si>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</si>
  <si>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</si>
  <si>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</si>
  <si>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</si>
  <si>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</si>
  <si>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</si>
  <si>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</si>
  <si>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</si>
  <si>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</si>
  <si>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</si>
  <si>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</si>
  <si>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</si>
  <si>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</si>
  <si>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</si>
  <si>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</si>
  <si>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</si>
  <si>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</si>
  <si>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</si>
  <si>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</si>
  <si>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</si>
  <si>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</si>
  <si>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</si>
  <si>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</si>
  <si>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</si>
  <si>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</si>
  <si>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</si>
  <si>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</si>
  <si>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</si>
  <si>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</si>
  <si>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</si>
  <si>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</si>
  <si>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</si>
  <si>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</si>
  <si>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</si>
  <si>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</si>
  <si>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</si>
  <si>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</si>
  <si>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</si>
  <si>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</si>
  <si>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</si>
  <si>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</si>
  <si>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</si>
  <si>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</si>
  <si>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</si>
  <si>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</si>
  <si>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</si>
  <si>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</si>
  <si>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</si>
  <si>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</si>
  <si>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</si>
  <si>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</si>
  <si>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</si>
  <si>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</si>
  <si>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</si>
  <si>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</si>
  <si>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</si>
  <si>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</si>
  <si>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</si>
  <si>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</si>
  <si>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</si>
  <si>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</si>
  <si>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</si>
  <si>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</si>
  <si>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</si>
  <si>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</si>
  <si>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</si>
  <si>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</si>
  <si>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</si>
  <si>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</si>
  <si>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</si>
  <si>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</si>
  <si>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</si>
  <si>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</si>
  <si>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</si>
  <si>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</si>
  <si>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</si>
  <si>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</si>
  <si>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</si>
  <si>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</si>
  <si>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</si>
  <si>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</si>
  <si>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</si>
  <si>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</si>
  <si>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</si>
  <si>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</si>
  <si>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</si>
  <si>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</si>
  <si>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</si>
  <si>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</si>
  <si>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</si>
  <si>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</si>
  <si>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</si>
  <si>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</si>
  <si>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</si>
  <si>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</si>
  <si>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</si>
  <si>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</si>
  <si>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</si>
  <si>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</si>
  <si>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</si>
  <si>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</si>
  <si>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</si>
  <si>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</si>
  <si>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</si>
  <si>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</si>
  <si>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</si>
  <si>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</si>
  <si>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</si>
  <si>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</si>
  <si>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</si>
  <si>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</si>
  <si>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</si>
  <si>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</si>
  <si>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</si>
  <si>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</si>
  <si>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</si>
  <si>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</si>
  <si>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</si>
  <si>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</si>
  <si>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</si>
  <si>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</si>
  <si>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</si>
  <si>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</si>
  <si>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</si>
  <si>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</si>
  <si>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</si>
  <si>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</si>
  <si>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</si>
  <si>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</si>
  <si>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</si>
  <si>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</si>
  <si>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</si>
  <si>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</si>
  <si>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</si>
  <si>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</si>
  <si>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</si>
  <si>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</si>
  <si>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</si>
  <si>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</si>
  <si>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</si>
  <si>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</si>
  <si>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</si>
  <si>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</si>
  <si>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</si>
  <si>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</si>
  <si>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</si>
  <si>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</si>
  <si>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</si>
  <si>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</si>
  <si>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</si>
  <si>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</si>
  <si>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</si>
  <si>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</si>
  <si>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</si>
  <si>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</si>
  <si>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</si>
  <si>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</si>
  <si>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</si>
  <si>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</si>
  <si>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</si>
  <si>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</si>
  <si>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</si>
  <si>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</si>
  <si>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</si>
  <si>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</si>
  <si>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</si>
  <si>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</si>
  <si>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</si>
  <si>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</si>
  <si>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</si>
  <si>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</si>
  <si>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</si>
  <si>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</si>
  <si>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</si>
  <si>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</si>
  <si>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</si>
  <si>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</si>
  <si>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</si>
  <si>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</si>
  <si>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</si>
  <si>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</si>
  <si>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</si>
  <si>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</si>
  <si>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</si>
  <si>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</si>
  <si>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</si>
  <si>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</si>
  <si>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</si>
  <si>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</si>
  <si>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</si>
  <si>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</si>
  <si>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</si>
  <si>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</si>
  <si>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</si>
  <si>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</si>
  <si>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</si>
  <si>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</si>
  <si>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</si>
  <si>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</si>
  <si>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</si>
  <si>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</si>
  <si>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</si>
  <si>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</si>
  <si>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</si>
  <si>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</si>
  <si>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</si>
  <si>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</si>
  <si>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</si>
  <si>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</si>
  <si>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</si>
  <si>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</si>
  <si>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</si>
  <si>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</si>
  <si>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</si>
  <si>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</si>
  <si>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</si>
  <si>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</si>
  <si>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</si>
  <si>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</si>
  <si>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</si>
  <si>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</si>
  <si>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</si>
  <si>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</si>
  <si>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</si>
  <si>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</si>
  <si>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</si>
  <si>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</si>
  <si>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</si>
  <si>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</si>
  <si>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</si>
  <si>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</si>
  <si>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</si>
  <si>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</si>
  <si>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</si>
  <si>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</si>
  <si>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</si>
  <si>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</si>
  <si>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</si>
  <si>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</si>
  <si>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</si>
  <si>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</si>
  <si>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</si>
  <si>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</si>
  <si>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</si>
  <si>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</si>
  <si>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</si>
  <si>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</si>
  <si>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</si>
  <si>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</si>
  <si>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</si>
  <si>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</si>
  <si>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</si>
  <si>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</si>
  <si>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</si>
  <si>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</si>
  <si>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</si>
  <si>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</si>
  <si>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</si>
  <si>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</si>
  <si>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</si>
  <si>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</si>
  <si>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</si>
  <si>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</si>
  <si>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</si>
  <si>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</si>
  <si>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</si>
  <si>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</si>
  <si>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</si>
  <si>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</si>
  <si>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</si>
  <si>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</si>
  <si>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</si>
  <si>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</si>
  <si>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</si>
  <si>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</si>
  <si>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</si>
  <si>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</si>
  <si>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</si>
  <si>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</si>
  <si>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</si>
  <si>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</si>
  <si>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</si>
  <si>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</si>
  <si>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</si>
  <si>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</si>
  <si>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</si>
  <si>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</si>
  <si>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</si>
  <si>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</si>
  <si>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</si>
  <si>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</si>
  <si>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</si>
  <si>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</si>
  <si>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</si>
  <si>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</si>
  <si>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</si>
  <si>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</si>
  <si>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</si>
  <si>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</si>
  <si>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</si>
  <si>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</si>
  <si>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</si>
  <si>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</si>
  <si>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</si>
  <si>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</si>
  <si>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</si>
  <si>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</si>
  <si>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</si>
  <si>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</si>
  <si>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</si>
  <si>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</si>
  <si>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</si>
  <si>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</si>
  <si>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</si>
  <si>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</si>
  <si>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</si>
  <si>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</si>
  <si>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</si>
  <si>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</si>
  <si>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</si>
  <si>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</si>
  <si>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</si>
  <si>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</si>
  <si>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</si>
  <si>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</si>
  <si>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</si>
  <si>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</si>
  <si>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</si>
  <si>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</si>
  <si>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</si>
  <si>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</si>
  <si>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</si>
  <si>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</si>
  <si>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</si>
  <si>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</si>
  <si>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</si>
  <si>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</si>
  <si>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</si>
  <si>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</si>
  <si>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</si>
  <si>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</si>
  <si>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</si>
  <si>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</si>
  <si>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</si>
  <si>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</si>
  <si>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</si>
  <si>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</si>
  <si>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</si>
  <si>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</si>
  <si>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</si>
  <si>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</si>
  <si>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</si>
  <si>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</si>
  <si>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</si>
  <si>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</si>
  <si>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</si>
  <si>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</si>
  <si>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</si>
  <si>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</si>
  <si>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</si>
  <si>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</si>
  <si>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</si>
  <si>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</si>
  <si>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</si>
  <si>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</si>
  <si>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</si>
  <si>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</si>
  <si>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</si>
  <si>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</si>
  <si>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</si>
  <si>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</si>
  <si>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</si>
  <si>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</si>
  <si>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</si>
  <si>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</si>
  <si>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</si>
  <si>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</si>
  <si>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</si>
  <si>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</si>
  <si>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</si>
  <si>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</si>
  <si>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</si>
  <si>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</si>
  <si>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</si>
  <si>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</si>
  <si>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</si>
  <si>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</si>
  <si>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</si>
  <si>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</si>
  <si>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</si>
  <si>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</si>
  <si>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</si>
  <si>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</si>
  <si>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</si>
  <si>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</si>
  <si>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</si>
  <si>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</si>
  <si>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</si>
  <si>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</si>
  <si>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</si>
  <si>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</si>
  <si>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</si>
  <si>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</si>
  <si>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</si>
  <si>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</si>
  <si>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</si>
  <si>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</si>
  <si>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</si>
  <si>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</si>
  <si>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</si>
  <si>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</si>
  <si>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</si>
  <si>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</si>
  <si>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</si>
  <si>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</si>
  <si>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</si>
  <si>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</si>
  <si>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</si>
  <si>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</si>
  <si>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</si>
  <si>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</si>
  <si>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</si>
  <si>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</si>
  <si>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</si>
  <si>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</si>
  <si>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</si>
  <si>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</si>
  <si>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</si>
  <si>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</si>
  <si>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</si>
  <si>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</si>
  <si>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</si>
  <si>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</si>
  <si>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</si>
  <si>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</si>
  <si>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</si>
  <si>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</si>
  <si>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</si>
  <si>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</si>
  <si>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</si>
  <si>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</si>
  <si>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</si>
  <si>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</si>
  <si>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</si>
  <si>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</si>
  <si>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</si>
  <si>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</si>
  <si>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</si>
  <si>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</si>
  <si>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</si>
  <si>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</si>
  <si>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</si>
  <si>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</si>
  <si>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</si>
  <si>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</si>
  <si>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</si>
  <si>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</si>
  <si>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</si>
  <si>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</si>
  <si>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</si>
  <si>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</si>
  <si>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</si>
  <si>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</si>
  <si>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</si>
  <si>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</si>
  <si>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</si>
  <si>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</si>
  <si>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</si>
  <si>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</si>
  <si>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</si>
  <si>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</si>
  <si>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</si>
  <si>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</si>
  <si>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</si>
  <si>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</si>
  <si>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</si>
  <si>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</si>
  <si>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</si>
  <si>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</si>
  <si>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</si>
  <si>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</si>
  <si>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</si>
  <si>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</si>
  <si>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</si>
  <si>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</si>
  <si>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</si>
  <si>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</si>
  <si>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</si>
  <si>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</si>
  <si>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</si>
  <si>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</si>
  <si>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</si>
  <si>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</si>
  <si>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</si>
  <si>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</si>
  <si>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</si>
  <si>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</si>
  <si>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</si>
  <si>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</si>
  <si>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</si>
  <si>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</si>
  <si>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</si>
  <si>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</si>
  <si>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</si>
  <si>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</si>
  <si>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</si>
  <si>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</si>
  <si>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</si>
  <si>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</si>
  <si>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</si>
  <si>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</si>
  <si>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</si>
  <si>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</si>
  <si>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</si>
  <si>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</si>
  <si>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</si>
  <si>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</si>
  <si>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</si>
  <si>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</si>
  <si>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</si>
  <si>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</si>
  <si>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</si>
  <si>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</si>
  <si>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</si>
  <si>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</si>
  <si>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</si>
  <si>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</si>
  <si>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</si>
  <si>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</si>
  <si>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</si>
  <si>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</si>
  <si>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</si>
  <si>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</si>
  <si>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</si>
  <si>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</si>
  <si>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</si>
  <si>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</si>
  <si>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</si>
  <si>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</si>
  <si>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</si>
  <si>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</si>
  <si>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</si>
  <si>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</si>
  <si>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</si>
  <si>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</si>
  <si>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</si>
  <si>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</si>
  <si>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</si>
  <si>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</si>
  <si>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</si>
  <si>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</si>
  <si>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</si>
  <si>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</si>
  <si>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</si>
  <si>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</si>
  <si>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</si>
  <si>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</si>
  <si>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</si>
  <si>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</si>
  <si>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</si>
  <si>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</si>
  <si>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</si>
  <si>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</si>
  <si>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</si>
  <si>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</si>
  <si>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</si>
  <si>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</si>
  <si>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</si>
  <si>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</si>
  <si>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</si>
  <si>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</si>
  <si>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</si>
  <si>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</si>
  <si>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</si>
  <si>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</si>
  <si>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</si>
  <si>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</si>
  <si>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</si>
  <si>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</si>
  <si>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</si>
  <si>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</si>
  <si>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</si>
  <si>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</si>
  <si>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</si>
  <si>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</si>
  <si>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</si>
  <si>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</si>
  <si>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</si>
  <si>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</si>
  <si>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</si>
  <si>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</si>
  <si>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</si>
  <si>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</si>
  <si>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</si>
  <si>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</si>
  <si>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</si>
  <si>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</si>
  <si>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</si>
  <si>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</si>
  <si>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</si>
  <si>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</si>
  <si>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</si>
  <si>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</si>
  <si>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</si>
  <si>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</si>
  <si>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</si>
  <si>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</si>
  <si>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</si>
  <si>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</si>
  <si>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</si>
  <si>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</si>
  <si>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</si>
  <si>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</si>
  <si>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</si>
  <si>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</si>
  <si>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</si>
  <si>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</si>
  <si>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</si>
  <si>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</si>
  <si>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</si>
  <si>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</si>
  <si>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</si>
  <si>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</si>
  <si>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</si>
  <si>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</si>
  <si>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</si>
  <si>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</si>
  <si>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</si>
  <si>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</si>
  <si>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</si>
  <si>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</si>
  <si>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</si>
  <si>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</si>
  <si>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</si>
  <si>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</si>
  <si>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</si>
  <si>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</si>
  <si>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</si>
  <si>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</si>
  <si>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</si>
  <si>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</si>
  <si>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</si>
  <si>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</si>
  <si>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</si>
  <si>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</si>
  <si>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</si>
  <si>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</si>
  <si>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</si>
  <si>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</si>
  <si>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</si>
  <si>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</si>
  <si>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</si>
  <si>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</si>
  <si>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</si>
  <si>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</si>
  <si>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</si>
  <si>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</si>
  <si>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</si>
  <si>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</si>
  <si>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</si>
  <si>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</si>
  <si>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</si>
  <si>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</si>
  <si>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</si>
  <si>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</si>
  <si>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</si>
  <si>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</si>
  <si>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</si>
  <si>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</si>
  <si>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</si>
  <si>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</si>
  <si>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</si>
  <si>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</si>
  <si>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</si>
  <si>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</si>
  <si>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</si>
  <si>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</si>
  <si>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</si>
  <si>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</si>
  <si>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</si>
  <si>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</si>
  <si>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</si>
  <si>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</si>
  <si>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</si>
  <si>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</si>
  <si>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</si>
  <si>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</si>
  <si>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</si>
  <si>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</si>
  <si>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</si>
  <si>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</si>
  <si>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</si>
  <si>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</si>
  <si>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</si>
  <si>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</si>
  <si>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</si>
  <si>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</si>
  <si>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</si>
  <si>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</si>
  <si>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</si>
  <si>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</si>
  <si>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</si>
  <si>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</si>
  <si>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</si>
  <si>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</si>
  <si>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</si>
  <si>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</si>
  <si>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</si>
  <si>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</si>
  <si>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</si>
  <si>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</si>
  <si>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</si>
  <si>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</si>
  <si>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</si>
  <si>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</si>
  <si>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</si>
  <si>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</si>
  <si>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</si>
  <si>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</si>
  <si>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</si>
  <si>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</si>
  <si>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</si>
  <si>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</si>
  <si>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</si>
  <si>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</si>
  <si>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</si>
  <si>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</si>
  <si>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</si>
  <si>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</si>
  <si>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</si>
  <si>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</si>
  <si>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</si>
  <si>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</si>
  <si>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</si>
  <si>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</si>
  <si>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</si>
  <si>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</si>
  <si>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</si>
  <si>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</si>
  <si>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</si>
  <si>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</si>
  <si>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</si>
  <si>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</si>
  <si>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</si>
  <si>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</si>
  <si>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</si>
  <si>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</si>
  <si>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</si>
  <si>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</si>
  <si>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</si>
  <si>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</si>
  <si>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</si>
  <si>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</si>
  <si>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</si>
  <si>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</si>
  <si>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</si>
  <si>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</si>
  <si>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</si>
  <si>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</si>
  <si>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</si>
  <si>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</si>
  <si>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</si>
  <si>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</si>
  <si>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</si>
  <si>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</si>
  <si>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</si>
  <si>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</si>
  <si>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</si>
  <si>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</si>
  <si>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</si>
  <si>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</si>
  <si>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</si>
  <si>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</si>
  <si>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</si>
  <si>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</si>
  <si>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</si>
  <si>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</si>
  <si>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</si>
  <si>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</si>
  <si>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</si>
  <si>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</si>
  <si>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</si>
  <si>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</si>
  <si>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</si>
  <si>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</si>
  <si>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</si>
  <si>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</si>
  <si>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</si>
  <si>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</si>
  <si>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</si>
  <si>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</si>
  <si>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</si>
  <si>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</si>
  <si>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</si>
  <si>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</si>
  <si>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</si>
  <si>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</si>
  <si>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</si>
  <si>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</si>
  <si>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</si>
  <si>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</si>
  <si>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</si>
  <si>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</si>
  <si>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</si>
  <si>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</si>
  <si>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</si>
  <si>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</si>
  <si>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</si>
  <si>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</si>
  <si>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</si>
  <si>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</si>
  <si>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</si>
  <si>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</si>
  <si>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</si>
  <si>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</si>
  <si>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</si>
  <si>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</si>
  <si>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</si>
  <si>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</si>
  <si>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</si>
  <si>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</si>
  <si>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</si>
  <si>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</si>
  <si>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</si>
  <si>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</si>
  <si>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</si>
  <si>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</si>
  <si>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</si>
  <si>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</si>
  <si>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</si>
  <si>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</si>
  <si>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</si>
  <si>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</si>
  <si>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</si>
  <si>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</si>
  <si>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</si>
  <si>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</si>
  <si>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</si>
  <si>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</si>
  <si>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</si>
  <si>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</si>
  <si>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</si>
  <si>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</si>
  <si>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</si>
  <si>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</si>
  <si>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</si>
  <si>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</si>
  <si>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</si>
  <si>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</si>
  <si>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</si>
  <si>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</si>
  <si>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</si>
  <si>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</si>
  <si>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</si>
  <si>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</si>
  <si>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</si>
  <si>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</si>
  <si>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</si>
  <si>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</si>
  <si>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</si>
  <si>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</si>
  <si>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</si>
  <si>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</si>
  <si>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</si>
  <si>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</si>
  <si>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</si>
  <si>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</si>
  <si>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</si>
  <si>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</si>
  <si>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</si>
  <si>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</si>
  <si>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</si>
  <si>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</si>
  <si>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</si>
  <si>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</si>
  <si>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</si>
  <si>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</si>
  <si>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</si>
  <si>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</si>
  <si>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</si>
  <si>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</si>
  <si>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</si>
  <si>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</si>
  <si>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</si>
  <si>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</si>
  <si>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</si>
  <si>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</si>
  <si>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</si>
  <si>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</si>
  <si>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</si>
  <si>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</si>
  <si>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</si>
  <si>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</si>
  <si>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</si>
  <si>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</si>
  <si>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</si>
  <si>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</si>
  <si>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</si>
  <si>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</si>
  <si>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</si>
  <si>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</si>
  <si>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</si>
  <si>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</si>
  <si>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</si>
  <si>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</si>
  <si>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</si>
  <si>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</si>
  <si>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</si>
  <si>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</si>
  <si>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</si>
  <si>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</si>
  <si>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</si>
  <si>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</si>
  <si>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</si>
  <si>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</si>
  <si>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</si>
  <si>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</si>
  <si>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</si>
  <si>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</si>
  <si>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</si>
  <si>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</si>
  <si>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</si>
  <si>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</si>
  <si>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</si>
  <si>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</si>
  <si>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</si>
  <si>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</si>
  <si>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</si>
  <si>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</si>
  <si>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</si>
  <si>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</si>
  <si>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</si>
  <si>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</si>
  <si>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</si>
  <si>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</si>
  <si>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</si>
  <si>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</si>
  <si>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</si>
  <si>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</si>
  <si>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</si>
  <si>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</si>
  <si>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</si>
  <si>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</si>
  <si>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</si>
  <si>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</si>
  <si>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</si>
  <si>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</si>
  <si>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</si>
  <si>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</si>
  <si>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</si>
  <si>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</si>
  <si>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</si>
  <si>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</si>
  <si>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</si>
  <si>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</si>
  <si>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</si>
  <si>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</si>
  <si>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</si>
  <si>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</si>
  <si>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</si>
  <si>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</si>
  <si>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</si>
  <si>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</si>
  <si>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</si>
  <si>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</si>
  <si>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</si>
  <si>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</si>
  <si>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</si>
  <si>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</si>
  <si>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</si>
  <si>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</si>
  <si>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</si>
  <si>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</si>
  <si>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</si>
  <si>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</si>
  <si>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</si>
  <si>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</si>
  <si>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</si>
  <si>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</si>
  <si>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</si>
  <si>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</si>
  <si>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</si>
  <si>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</si>
  <si>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</si>
  <si>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</si>
  <si>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</si>
  <si>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</si>
  <si>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</si>
  <si>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</si>
  <si>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</si>
  <si>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</si>
  <si>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</si>
  <si>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</si>
  <si>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</si>
  <si>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</si>
  <si>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</si>
  <si>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</si>
  <si>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</si>
  <si>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</si>
  <si>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</si>
  <si>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</si>
  <si>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</si>
  <si>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</si>
  <si>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</si>
  <si>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</si>
  <si>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</si>
  <si>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</si>
  <si>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</si>
  <si>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</si>
  <si>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</si>
  <si>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</si>
  <si>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</si>
  <si>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</si>
  <si>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</si>
  <si>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</si>
  <si>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</si>
  <si>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</si>
  <si>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</si>
  <si>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</si>
  <si>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</si>
  <si>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</si>
  <si>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</si>
  <si>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</si>
  <si>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</si>
  <si>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</si>
  <si>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</si>
  <si>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</si>
  <si>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</si>
  <si>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</si>
  <si>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</si>
  <si>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</si>
  <si>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</si>
  <si>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</si>
  <si>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</si>
  <si>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</si>
  <si>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</si>
  <si>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</si>
  <si>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</si>
  <si>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</si>
  <si>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</si>
  <si>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</si>
  <si>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</si>
  <si>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</si>
  <si>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</si>
  <si>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</si>
  <si>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</si>
  <si>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</si>
  <si>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</si>
  <si>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</si>
  <si>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</si>
  <si>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</si>
  <si>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</si>
  <si>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</si>
  <si>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</si>
  <si>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</si>
  <si>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</si>
  <si>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</si>
  <si>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</si>
  <si>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</si>
  <si>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</si>
  <si>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</si>
  <si>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</si>
  <si>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</si>
  <si>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</si>
  <si>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</si>
  <si>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</si>
  <si>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</si>
  <si>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</si>
  <si>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</si>
  <si>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</si>
  <si>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</si>
  <si>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</si>
  <si>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</si>
  <si>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</si>
  <si>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</si>
  <si>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</si>
  <si>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</si>
  <si>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</si>
  <si>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</si>
  <si>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</si>
  <si>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</si>
  <si>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</si>
  <si>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</si>
  <si>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</si>
  <si>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</si>
  <si>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</si>
  <si>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</si>
  <si>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</si>
  <si>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</si>
  <si>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</si>
  <si>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</si>
  <si>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</si>
  <si>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</si>
  <si>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</si>
  <si>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</si>
  <si>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</si>
  <si>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</si>
  <si>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</si>
  <si>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</si>
  <si>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</si>
  <si>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</si>
  <si>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</si>
  <si>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</si>
  <si>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</si>
  <si>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</si>
  <si>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</si>
  <si>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</si>
  <si>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</si>
  <si>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</si>
  <si>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</si>
  <si>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</si>
  <si>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</si>
  <si>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</si>
  <si>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</si>
  <si>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</si>
  <si>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</si>
  <si>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</si>
  <si>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</si>
  <si>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</si>
  <si>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</si>
  <si>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</si>
  <si>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</si>
  <si>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</si>
  <si>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</si>
  <si>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</si>
  <si>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</si>
  <si>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</si>
  <si>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</si>
  <si>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</si>
  <si>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</si>
  <si>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</si>
  <si>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</si>
  <si>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</si>
  <si>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</si>
  <si>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</si>
  <si>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</si>
  <si>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</si>
  <si>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</si>
  <si>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</si>
  <si>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</si>
  <si>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</si>
  <si>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</si>
  <si>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</si>
  <si>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</si>
  <si>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</si>
  <si>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</si>
  <si>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</si>
  <si>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</si>
  <si>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</si>
  <si>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</si>
  <si>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</si>
  <si>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</si>
  <si>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</si>
  <si>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</si>
  <si>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</si>
  <si>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</si>
  <si>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</si>
  <si>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</si>
  <si>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</si>
  <si>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</si>
  <si>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</si>
  <si>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</si>
  <si>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</si>
  <si>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</si>
  <si>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</si>
  <si>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</si>
  <si>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</si>
  <si>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</si>
  <si>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</si>
  <si>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</si>
  <si>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</si>
  <si>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</si>
  <si>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</si>
  <si>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</si>
  <si>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</si>
  <si>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</si>
  <si>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</si>
  <si>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</si>
  <si>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</si>
  <si>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</si>
  <si>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</si>
  <si>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</si>
  <si>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</si>
  <si>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</si>
  <si>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</si>
  <si>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</si>
  <si>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</si>
  <si>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</si>
  <si>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</si>
  <si>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</si>
  <si>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</si>
  <si>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</si>
  <si>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</si>
  <si>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</si>
  <si>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</si>
  <si>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</si>
  <si>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</si>
  <si>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</si>
  <si>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</si>
  <si>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</si>
  <si>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</si>
  <si>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</si>
  <si>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</si>
  <si>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</si>
  <si>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</si>
  <si>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</si>
  <si>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</si>
  <si>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</si>
  <si>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</si>
  <si>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</si>
  <si>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</si>
  <si>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</si>
  <si>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</si>
  <si>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</si>
  <si>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</si>
  <si>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</si>
  <si>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</si>
  <si>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</si>
  <si>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</si>
  <si>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</si>
  <si>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</si>
  <si>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</si>
  <si>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</si>
  <si>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</si>
  <si>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</si>
  <si>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</si>
  <si>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</si>
  <si>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</si>
  <si>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</si>
  <si>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</si>
  <si>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</si>
  <si>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</si>
  <si>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</si>
  <si>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</si>
  <si>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</si>
  <si>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</si>
  <si>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</si>
  <si>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</si>
  <si>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</si>
  <si>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</si>
  <si>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</si>
  <si>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</si>
  <si>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</si>
  <si>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</si>
  <si>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</si>
  <si>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</si>
  <si>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</si>
  <si>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</si>
  <si>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</si>
  <si>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</si>
  <si>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</si>
  <si>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</si>
  <si>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</si>
  <si>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</si>
  <si>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</si>
  <si>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</si>
  <si>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</si>
  <si>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</si>
  <si>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</si>
  <si>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</si>
  <si>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</si>
  <si>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</si>
  <si>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</si>
  <si>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</si>
  <si>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</si>
  <si>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</si>
  <si>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</si>
  <si>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</si>
  <si>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</si>
  <si>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</si>
  <si>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</si>
  <si>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</si>
  <si>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</si>
  <si>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</si>
  <si>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</si>
  <si>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</si>
  <si>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</si>
  <si>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</si>
  <si>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</si>
  <si>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</si>
  <si>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</si>
  <si>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</si>
  <si>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</si>
  <si>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</si>
  <si>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</si>
  <si>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</si>
  <si>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</si>
  <si>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</si>
  <si>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</si>
  <si>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</si>
  <si>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</si>
  <si>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</si>
  <si>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</si>
  <si>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</si>
  <si>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</si>
  <si>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</si>
  <si>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</si>
  <si>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</si>
  <si>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</si>
  <si>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</si>
  <si>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</si>
  <si>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</si>
  <si>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</si>
  <si>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</si>
  <si>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</si>
  <si>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</si>
  <si>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</si>
  <si>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</si>
  <si>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</si>
  <si>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</si>
  <si>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</si>
  <si>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</si>
  <si>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</si>
  <si>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</si>
  <si>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</si>
  <si>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</si>
  <si>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</si>
  <si>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</si>
  <si>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</si>
  <si>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</si>
  <si>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</si>
  <si>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</si>
  <si>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</si>
  <si>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</si>
  <si>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</si>
  <si>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</si>
  <si>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</si>
  <si>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</si>
  <si>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</si>
  <si>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</si>
  <si>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</si>
  <si>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</si>
  <si>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</si>
  <si>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</si>
  <si>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</si>
  <si>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</si>
  <si>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</si>
  <si>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</si>
  <si>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</si>
  <si>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</si>
  <si>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</si>
  <si>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</si>
  <si>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</si>
  <si>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</si>
  <si>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</si>
  <si>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</si>
  <si>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</si>
  <si>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</si>
  <si>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</si>
  <si>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</si>
  <si>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</si>
  <si>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</si>
  <si>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</si>
  <si>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</si>
  <si>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</si>
  <si>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</si>
  <si>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</si>
  <si>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</si>
  <si>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</si>
  <si>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</si>
  <si>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</si>
  <si>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</si>
  <si>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</si>
  <si>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</si>
  <si>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</si>
  <si>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</si>
  <si>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</si>
  <si>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</si>
  <si>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</si>
  <si>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</si>
  <si>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</si>
  <si>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</si>
  <si>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</si>
  <si>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</si>
  <si>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</si>
  <si>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</si>
  <si>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</si>
  <si>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</si>
  <si>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</si>
  <si>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</si>
  <si>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</si>
  <si>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</si>
  <si>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</si>
  <si>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</si>
  <si>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</si>
  <si>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</si>
  <si>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</si>
  <si>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</si>
  <si>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</si>
  <si>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</si>
  <si>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</si>
  <si>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</si>
  <si>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</si>
  <si>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</si>
  <si>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</si>
  <si>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</si>
  <si>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</si>
  <si>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</si>
  <si>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</si>
  <si>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</si>
  <si>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</si>
  <si>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</si>
  <si>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</si>
  <si>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</si>
  <si>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</si>
  <si>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</si>
  <si>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</si>
  <si>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</si>
  <si>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</si>
  <si>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</si>
  <si>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</si>
  <si>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</si>
  <si>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</si>
  <si>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</si>
  <si>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</si>
  <si>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</si>
  <si>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</si>
  <si>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</si>
  <si>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</si>
  <si>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</si>
  <si>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</si>
  <si>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</si>
  <si>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</si>
  <si>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</si>
  <si>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</si>
  <si>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</si>
  <si>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</si>
  <si>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</si>
  <si>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</si>
  <si>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</si>
  <si>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</si>
  <si>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</si>
  <si>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</si>
  <si>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</si>
  <si>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</si>
  <si>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</si>
  <si>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</si>
  <si>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</si>
  <si>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</si>
  <si>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</si>
  <si>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</si>
  <si>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</si>
  <si>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</si>
  <si>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</si>
  <si>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</si>
  <si>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</si>
  <si>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</si>
  <si>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</si>
  <si>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</si>
  <si>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</si>
  <si>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</si>
  <si>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</si>
  <si>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</si>
  <si>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</si>
  <si>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</si>
  <si>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</si>
  <si>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</si>
  <si>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</si>
  <si>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</si>
  <si>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</si>
  <si>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</si>
  <si>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</si>
  <si>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</si>
  <si>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</si>
  <si>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</si>
  <si>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</si>
  <si>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</si>
  <si>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</si>
  <si>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</si>
  <si>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</si>
  <si>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</si>
  <si>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</si>
  <si>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</si>
  <si>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</si>
  <si>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</si>
  <si>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</si>
  <si>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</si>
  <si>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</si>
  <si>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</si>
  <si>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</si>
  <si>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</si>
  <si>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</si>
  <si>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</si>
  <si>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</si>
  <si>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</si>
  <si>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</si>
  <si>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</si>
  <si>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</si>
  <si>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</si>
  <si>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</si>
  <si>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</si>
  <si>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</si>
  <si>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</si>
  <si>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</si>
  <si>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</si>
  <si>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</si>
  <si>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</si>
  <si>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</si>
  <si>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</si>
  <si>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</si>
  <si>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</si>
  <si>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</si>
  <si>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</si>
  <si>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</si>
  <si>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</si>
  <si>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</si>
  <si>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</si>
  <si>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</si>
  <si>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</si>
  <si>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</si>
  <si>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</si>
  <si>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</si>
  <si>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</si>
  <si>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</si>
  <si>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</si>
  <si>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</si>
  <si>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</si>
  <si>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</si>
  <si>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</si>
  <si>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</si>
  <si>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</si>
  <si>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</si>
  <si>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</si>
  <si>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</si>
  <si>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</si>
  <si>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</si>
  <si>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</si>
  <si>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</si>
  <si>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</si>
  <si>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</si>
  <si>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</si>
  <si>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</si>
  <si>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</si>
  <si>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</si>
  <si>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</si>
  <si>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</si>
  <si>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</si>
  <si>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</si>
  <si>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</si>
  <si>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</si>
  <si>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</si>
  <si>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</si>
  <si>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</si>
  <si>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</si>
  <si>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</si>
  <si>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</si>
  <si>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</si>
  <si>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</si>
  <si>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</si>
  <si>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</si>
  <si>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</si>
  <si>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</si>
  <si>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</si>
  <si>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</si>
  <si>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</si>
  <si>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</si>
  <si>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</si>
  <si>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</si>
  <si>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</si>
  <si>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</si>
  <si>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</si>
  <si>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</si>
  <si>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</si>
  <si>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</si>
  <si>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</si>
  <si>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</si>
  <si>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</si>
  <si>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</si>
  <si>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</si>
  <si>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</si>
  <si>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</si>
  <si>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</si>
  <si>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</si>
  <si>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</si>
  <si>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</si>
  <si>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</si>
  <si>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</si>
  <si>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</si>
  <si>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</si>
  <si>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</si>
  <si>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</si>
  <si>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</si>
  <si>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</si>
  <si>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</si>
  <si>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</si>
  <si>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</si>
  <si>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</si>
  <si>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</si>
  <si>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</si>
  <si>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</si>
  <si>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</si>
  <si>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</si>
  <si>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</si>
  <si>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</si>
  <si>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</si>
  <si>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</si>
  <si>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</si>
  <si>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</si>
  <si>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</si>
  <si>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</si>
  <si>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</si>
  <si>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</si>
  <si>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</si>
  <si>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</si>
  <si>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</si>
  <si>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</si>
  <si>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</si>
  <si>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</si>
  <si>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</si>
  <si>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</si>
  <si>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</si>
  <si>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</si>
  <si>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</si>
  <si>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</si>
  <si>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</si>
  <si>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</si>
  <si>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</si>
  <si>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</si>
  <si>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</si>
  <si>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</si>
  <si>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</si>
  <si>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</si>
  <si>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</si>
  <si>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</si>
  <si>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</si>
  <si>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</si>
  <si>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</si>
  <si>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</si>
  <si>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</si>
  <si>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</si>
  <si>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</si>
  <si>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</si>
  <si>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</si>
  <si>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</si>
  <si>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</si>
  <si>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</si>
  <si>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</si>
  <si>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</si>
  <si>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</si>
  <si>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</si>
  <si>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</si>
  <si>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</si>
  <si>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</si>
  <si>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</si>
  <si>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</si>
  <si>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</si>
  <si>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</si>
  <si>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</si>
  <si>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</si>
  <si>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</si>
  <si>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</si>
  <si>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</si>
  <si>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</si>
  <si>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</si>
  <si>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</si>
  <si>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</si>
  <si>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</si>
  <si>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</si>
  <si>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</si>
  <si>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</si>
  <si>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</si>
  <si>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</si>
  <si>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</si>
  <si>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</si>
  <si>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</si>
  <si>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</si>
  <si>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</si>
  <si>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</si>
  <si>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</si>
  <si>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</si>
  <si>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</si>
  <si>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</si>
  <si>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</si>
  <si>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</si>
  <si>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</si>
  <si>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</si>
  <si>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</si>
  <si>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</si>
  <si>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</si>
  <si>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</si>
  <si>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</si>
  <si>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</si>
  <si>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</si>
  <si>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</si>
  <si>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</si>
  <si>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</si>
  <si>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</si>
  <si>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</si>
  <si>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</si>
  <si>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</si>
  <si>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</si>
  <si>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</si>
  <si>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</si>
  <si>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</si>
  <si>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</si>
  <si>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</si>
  <si>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</si>
  <si>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</si>
  <si>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</si>
  <si>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</si>
  <si>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</si>
  <si>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</si>
  <si>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</si>
  <si>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</si>
  <si>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</si>
  <si>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</si>
  <si>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</si>
  <si>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</si>
  <si>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</si>
  <si>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</si>
  <si>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</si>
  <si>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</si>
  <si>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</si>
  <si>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</si>
  <si>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</si>
  <si>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</si>
  <si>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</si>
  <si>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</si>
  <si>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</si>
  <si>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</si>
  <si>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</si>
  <si>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</si>
  <si>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</si>
  <si>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</si>
  <si>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</si>
  <si>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</si>
  <si>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</si>
  <si>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</si>
  <si>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</si>
  <si>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</si>
  <si>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</si>
  <si>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</si>
  <si>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</si>
  <si>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</si>
  <si>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</si>
  <si>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</si>
  <si>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</si>
  <si>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</si>
  <si>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</si>
  <si>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</si>
  <si>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</si>
  <si>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</si>
  <si>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</si>
  <si>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</si>
  <si>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</si>
  <si>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</si>
  <si>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</si>
  <si>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</si>
  <si>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</si>
  <si>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</si>
  <si>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</si>
  <si>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</si>
  <si>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</si>
  <si>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</si>
  <si>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</si>
  <si>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</si>
  <si>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</si>
  <si>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</si>
  <si>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</si>
  <si>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</si>
  <si>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</si>
  <si>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</si>
  <si>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</si>
  <si>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</si>
  <si>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</si>
  <si>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</si>
  <si>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</si>
  <si>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</si>
  <si>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</si>
  <si>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</si>
  <si>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</si>
  <si>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</si>
  <si>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</si>
  <si>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</si>
  <si>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</si>
  <si>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</si>
  <si>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</si>
  <si>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</si>
  <si>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</si>
  <si>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</si>
  <si>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</si>
  <si>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</si>
  <si>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</si>
  <si>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</si>
  <si>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</si>
  <si>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</si>
  <si>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</si>
  <si>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</si>
  <si>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</si>
  <si>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</si>
  <si>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</si>
  <si>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</si>
  <si>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</si>
  <si>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</si>
  <si>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</si>
  <si>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</si>
  <si>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</si>
  <si>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</si>
  <si>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</si>
  <si>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</si>
  <si>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</si>
  <si>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</si>
  <si>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</si>
  <si>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</si>
  <si>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</si>
  <si>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</si>
  <si>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</si>
  <si>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</si>
  <si>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</si>
  <si>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</si>
  <si>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</si>
  <si>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</si>
  <si>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</si>
  <si>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</si>
  <si>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</si>
  <si>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</si>
  <si>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</si>
  <si>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</si>
  <si>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</si>
  <si>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</si>
  <si>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</si>
  <si>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</si>
  <si>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</si>
  <si>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</si>
  <si>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</si>
  <si>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</si>
  <si>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</si>
  <si>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</si>
  <si>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</si>
  <si>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</si>
  <si>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</si>
  <si>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</si>
  <si>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</si>
  <si>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</si>
  <si>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</si>
  <si>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</si>
  <si>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</si>
  <si>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</si>
  <si>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</si>
  <si>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</si>
  <si>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</si>
  <si>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</si>
  <si>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</si>
  <si>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</si>
  <si>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</si>
  <si>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</si>
  <si>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</si>
  <si>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</si>
  <si>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</si>
  <si>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</si>
  <si>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</si>
  <si>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</si>
  <si>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</si>
  <si>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</si>
  <si>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</si>
  <si>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</si>
  <si>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</si>
  <si>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</si>
  <si>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</si>
  <si>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</si>
  <si>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</si>
  <si>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</si>
  <si>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</si>
  <si>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</si>
  <si>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</si>
  <si>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</si>
  <si>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</si>
  <si>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</si>
  <si>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</si>
  <si>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</si>
  <si>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</si>
  <si>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</si>
  <si>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</si>
  <si>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</si>
  <si>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</si>
  <si>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</si>
  <si>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</si>
  <si>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</si>
  <si>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</si>
  <si>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</si>
  <si>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</si>
  <si>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</si>
  <si>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</si>
  <si>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</si>
  <si>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</si>
  <si>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</si>
  <si>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</si>
  <si>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</si>
  <si>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</si>
  <si>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</si>
  <si>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</si>
  <si>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</si>
  <si>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</si>
  <si>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</si>
  <si>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</si>
  <si>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</si>
  <si>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</si>
  <si>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</si>
  <si>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</si>
  <si>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</si>
  <si>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</si>
  <si>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</si>
  <si>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</si>
  <si>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</si>
  <si>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</si>
  <si>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</si>
  <si>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</si>
  <si>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</si>
  <si>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</si>
  <si>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</si>
  <si>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</si>
  <si>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</si>
  <si>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</si>
  <si>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</si>
  <si>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</si>
  <si>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</si>
  <si>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</si>
  <si>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</si>
  <si>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</si>
  <si>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</si>
  <si>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</si>
  <si>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</si>
  <si>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</si>
  <si>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</si>
  <si>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</si>
  <si>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</si>
  <si>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</si>
  <si>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</si>
  <si>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</si>
  <si>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</si>
  <si>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</si>
  <si>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</si>
  <si>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</si>
  <si>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</si>
  <si>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</si>
  <si>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</si>
  <si>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</si>
  <si>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</si>
  <si>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</si>
  <si>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</si>
  <si>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</si>
  <si>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</si>
  <si>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</si>
  <si>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</si>
  <si>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</si>
  <si>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</si>
  <si>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</si>
  <si>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</si>
  <si>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</si>
  <si>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</si>
  <si>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</si>
  <si>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</si>
  <si>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</si>
  <si>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</si>
  <si>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</si>
  <si>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</si>
  <si>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</si>
  <si>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</si>
  <si>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</si>
  <si>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</si>
  <si>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</si>
  <si>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</si>
  <si>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</si>
  <si>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</si>
  <si>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</si>
  <si>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</si>
  <si>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</si>
  <si>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</si>
  <si>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</si>
  <si>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</si>
  <si>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</si>
  <si>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</si>
  <si>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</si>
  <si>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</si>
  <si>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</si>
  <si>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</si>
  <si>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</si>
  <si>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</si>
  <si>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</si>
  <si>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</si>
  <si>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</si>
  <si>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</si>
  <si>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</si>
  <si>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</si>
  <si>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</si>
  <si>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</si>
  <si>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</si>
  <si>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</si>
  <si>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</si>
  <si>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</si>
  <si>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</si>
  <si>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</si>
  <si>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</si>
  <si>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</si>
  <si>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</si>
  <si>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</si>
  <si>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</si>
  <si>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</si>
  <si>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</si>
  <si>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</si>
  <si>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</si>
  <si>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</si>
  <si>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</si>
  <si>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</si>
  <si>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</si>
  <si>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</si>
  <si>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</si>
  <si>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</si>
  <si>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</si>
  <si>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</si>
  <si>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</si>
  <si>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</si>
  <si>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</si>
  <si>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</si>
  <si>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</si>
  <si>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</si>
  <si>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</si>
  <si>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</si>
  <si>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</si>
  <si>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</si>
  <si>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</si>
  <si>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</si>
  <si>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</si>
  <si>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</si>
  <si>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</si>
  <si>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</si>
  <si>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</si>
  <si>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</si>
  <si>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</si>
  <si>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</si>
  <si>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</si>
  <si>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</si>
  <si>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</si>
  <si>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</si>
  <si>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</si>
  <si>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</si>
  <si>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</si>
  <si>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</si>
  <si>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</si>
  <si>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</si>
  <si>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</si>
  <si>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</si>
  <si>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</si>
  <si>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</si>
  <si>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</si>
  <si>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</si>
  <si>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</si>
  <si>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</si>
  <si>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</si>
  <si>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</si>
  <si>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</si>
  <si>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</si>
  <si>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</si>
  <si>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</si>
  <si>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</si>
  <si>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</si>
  <si>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</si>
  <si>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</si>
  <si>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</si>
  <si>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</si>
  <si>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</si>
  <si>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</si>
  <si>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</si>
  <si>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</si>
  <si>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</si>
  <si>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</si>
  <si>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</si>
  <si>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</si>
  <si>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</si>
  <si>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</si>
  <si>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</si>
  <si>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</si>
  <si>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</si>
  <si>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</si>
  <si>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</si>
  <si>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</si>
  <si>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</si>
  <si>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</si>
  <si>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</si>
  <si>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</si>
  <si>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</si>
  <si>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</si>
  <si>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</si>
  <si>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</si>
  <si>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</si>
  <si>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</si>
  <si>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</si>
  <si>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</si>
  <si>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</si>
  <si>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</si>
  <si>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</si>
  <si>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</si>
  <si>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</si>
  <si>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</si>
  <si>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</si>
  <si>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</si>
  <si>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</si>
  <si>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</si>
  <si>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</si>
  <si>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</si>
  <si>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</si>
  <si>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</si>
  <si>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</si>
  <si>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</si>
  <si>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</si>
  <si>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</si>
  <si>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</si>
  <si>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</si>
  <si>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</si>
  <si>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</si>
  <si>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</si>
  <si>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</si>
  <si>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</si>
  <si>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</si>
  <si>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</si>
  <si>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</si>
  <si>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</si>
  <si>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</si>
  <si>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</si>
  <si>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</si>
  <si>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</si>
  <si>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</si>
  <si>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</si>
  <si>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</si>
  <si>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</si>
  <si>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</si>
  <si>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</si>
  <si>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</si>
  <si>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</si>
  <si>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</si>
  <si>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</si>
  <si>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</si>
  <si>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</si>
  <si>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</si>
  <si>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</si>
  <si>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</si>
  <si>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</si>
  <si>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</si>
  <si>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</si>
  <si>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</si>
  <si>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</si>
  <si>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</si>
  <si>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</si>
  <si>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</si>
  <si>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</si>
  <si>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</si>
  <si>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</si>
  <si>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</si>
  <si>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</si>
  <si>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</si>
  <si>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</si>
  <si>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</si>
  <si>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</si>
  <si>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</si>
  <si>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</si>
  <si>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</si>
  <si>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</si>
  <si>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</si>
  <si>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</si>
  <si>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</si>
  <si>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</si>
  <si>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</si>
  <si>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</si>
  <si>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</si>
  <si>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</si>
  <si>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</si>
  <si>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</si>
  <si>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</si>
  <si>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</si>
  <si>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</si>
  <si>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</si>
  <si>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</si>
  <si>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</si>
  <si>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</si>
  <si>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</si>
  <si>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</si>
  <si>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</si>
  <si>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</si>
  <si>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</si>
  <si>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</si>
  <si>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</si>
  <si>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</si>
  <si>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</si>
  <si>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</si>
  <si>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</si>
  <si>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</si>
  <si>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</si>
  <si>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</si>
  <si>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</si>
  <si>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</si>
  <si>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</si>
  <si>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</si>
  <si>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</si>
  <si>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</si>
  <si>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</si>
  <si>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</si>
  <si>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</si>
  <si>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</si>
  <si>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</si>
  <si>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</si>
  <si>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</si>
  <si>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</si>
  <si>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</si>
  <si>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</si>
  <si>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</si>
  <si>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</si>
  <si>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</si>
  <si>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</si>
  <si>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</si>
  <si>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</si>
  <si>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</si>
  <si>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</si>
  <si>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</si>
  <si>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</si>
  <si>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</si>
  <si>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</si>
  <si>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</si>
  <si>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</si>
  <si>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</si>
  <si>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</si>
  <si>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</si>
  <si>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</si>
  <si>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</si>
  <si>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</si>
  <si>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</si>
  <si>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</si>
  <si>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</si>
  <si>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</si>
  <si>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</si>
  <si>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</si>
  <si>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</si>
  <si>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</si>
  <si>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</si>
  <si>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</si>
  <si>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</si>
  <si>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</si>
  <si>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</si>
  <si>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</si>
  <si>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</si>
  <si>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</si>
  <si>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</si>
  <si>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</si>
  <si>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</si>
  <si>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</si>
  <si>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</si>
  <si>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</si>
  <si>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</si>
  <si>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</si>
  <si>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</si>
  <si>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</si>
  <si>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</si>
  <si>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</si>
  <si>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</si>
  <si>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</si>
  <si>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</si>
  <si>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</si>
  <si>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</si>
  <si>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</si>
  <si>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</si>
  <si>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</si>
  <si>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</si>
  <si>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</si>
  <si>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</si>
  <si>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</si>
  <si>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</si>
  <si>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</si>
  <si>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</si>
  <si>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</si>
  <si>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</si>
  <si>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</si>
  <si>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</si>
  <si>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</si>
  <si>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</si>
  <si>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</si>
  <si>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</si>
  <si>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</si>
  <si>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</si>
  <si>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</si>
  <si>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</si>
  <si>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</si>
  <si>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</si>
  <si>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</si>
  <si>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</si>
  <si>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</si>
  <si>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</si>
  <si>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</si>
  <si>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</si>
  <si>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</si>
  <si>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</si>
  <si>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</si>
  <si>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</si>
  <si>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</si>
  <si>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</si>
  <si>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</si>
  <si>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</si>
  <si>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</si>
  <si>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</si>
  <si>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</si>
  <si>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</si>
  <si>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</si>
  <si>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</si>
  <si>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</si>
  <si>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</si>
  <si>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</si>
  <si>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</si>
  <si>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</si>
  <si>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</si>
  <si>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</si>
  <si>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</si>
  <si>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</si>
  <si>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</si>
  <si>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</si>
  <si>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005619108</t>
  </si>
  <si>
    <t>LAURA</t>
  </si>
  <si>
    <t>ELAINE</t>
  </si>
  <si>
    <t>NELY</t>
  </si>
  <si>
    <t>ILTON</t>
  </si>
  <si>
    <t>ANDRE</t>
  </si>
  <si>
    <t>VIOMAR</t>
  </si>
  <si>
    <t>JOSE</t>
  </si>
  <si>
    <t>NIVALDO</t>
  </si>
  <si>
    <t>VR</t>
  </si>
  <si>
    <t>MARCO</t>
  </si>
  <si>
    <t>SUELY</t>
  </si>
  <si>
    <t>ANA</t>
  </si>
  <si>
    <t>HEPTA</t>
  </si>
  <si>
    <t>SILVIO</t>
  </si>
  <si>
    <t>MONICA</t>
  </si>
  <si>
    <t>PRISCILLA</t>
  </si>
  <si>
    <t>FILIPE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</si>
  <si>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</si>
  <si>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</si>
  <si>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</si>
  <si>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</si>
  <si>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</si>
  <si>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</si>
  <si>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</si>
  <si>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</si>
  <si>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LUIZ</t>
  </si>
  <si>
    <t>REINALDO</t>
  </si>
  <si>
    <t>ODILON</t>
  </si>
  <si>
    <t>LEVI</t>
  </si>
  <si>
    <t>BERNARDO</t>
  </si>
  <si>
    <t>POLO</t>
  </si>
  <si>
    <t>005611045</t>
  </si>
  <si>
    <t>WALQUIRIA</t>
  </si>
  <si>
    <t>MARGARETH</t>
  </si>
  <si>
    <t>JORGE</t>
  </si>
  <si>
    <t>MSD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</si>
  <si>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</si>
  <si>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</si>
  <si>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</si>
  <si>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</si>
  <si>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</si>
  <si>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</si>
  <si>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</si>
  <si>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</si>
  <si>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</si>
  <si>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</si>
  <si>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</si>
  <si>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</si>
  <si>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</si>
  <si>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</si>
  <si>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</si>
  <si>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</si>
  <si>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</si>
  <si>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</si>
  <si>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</si>
  <si>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</si>
  <si>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</si>
  <si>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</si>
  <si>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</si>
  <si>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</si>
  <si>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</si>
  <si>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</si>
  <si>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</si>
  <si>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</si>
  <si>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</si>
  <si>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</si>
  <si>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</si>
  <si>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HEMAT</t>
  </si>
  <si>
    <t>GISELA</t>
  </si>
  <si>
    <t>005608744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</si>
  <si>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</si>
  <si>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</si>
  <si>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</si>
  <si>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</si>
  <si>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</si>
  <si>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</si>
  <si>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</si>
  <si>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</si>
  <si>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</si>
  <si>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004567324</t>
  </si>
  <si>
    <t>FRANCISCO</t>
  </si>
  <si>
    <t>HELOISA</t>
  </si>
  <si>
    <t>ROSANGELA</t>
  </si>
  <si>
    <t>GLEYSERSON</t>
  </si>
  <si>
    <t>ANILSON</t>
  </si>
  <si>
    <t>ALBERTO</t>
  </si>
  <si>
    <t>NATHALIA</t>
  </si>
  <si>
    <t>MARCEL</t>
  </si>
  <si>
    <t>ELEUSE</t>
  </si>
  <si>
    <t>MATEUS</t>
  </si>
  <si>
    <t>CINTIA</t>
  </si>
  <si>
    <t>HELVECIO</t>
  </si>
  <si>
    <t>CARLA</t>
  </si>
  <si>
    <t>DIEGO</t>
  </si>
  <si>
    <t>CONTEL</t>
  </si>
  <si>
    <t>TIAGO</t>
  </si>
  <si>
    <t>EMILSON</t>
  </si>
  <si>
    <t>JOAO</t>
  </si>
  <si>
    <t>IVONE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</si>
  <si>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</si>
  <si>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</si>
  <si>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</si>
  <si>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</si>
  <si>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</si>
  <si>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</si>
  <si>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</si>
  <si>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</si>
  <si>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</si>
  <si>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</si>
  <si>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</si>
  <si>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</si>
  <si>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</si>
  <si>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</si>
  <si>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</si>
  <si>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</si>
  <si>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</si>
  <si>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</si>
  <si>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</si>
  <si>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</si>
  <si>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</si>
  <si>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</si>
  <si>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</si>
  <si>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SYLVERSON</t>
  </si>
  <si>
    <t>THIAGO</t>
  </si>
  <si>
    <t>CLOVIS</t>
  </si>
  <si>
    <t>FLAVIA</t>
  </si>
  <si>
    <t>ADELE</t>
  </si>
  <si>
    <t>VERANICE</t>
  </si>
  <si>
    <t>JO</t>
  </si>
  <si>
    <t>LUCYENE</t>
  </si>
  <si>
    <t>MAFALDA</t>
  </si>
  <si>
    <t>005591536</t>
  </si>
  <si>
    <t>MAGALI</t>
  </si>
  <si>
    <t>RITA</t>
  </si>
  <si>
    <t>GILTON</t>
  </si>
  <si>
    <t>FERNANDO</t>
  </si>
  <si>
    <t>MARCONDES</t>
  </si>
  <si>
    <t>CASSIO</t>
  </si>
  <si>
    <t>DAURA</t>
  </si>
  <si>
    <t>ALINE</t>
  </si>
  <si>
    <t>CEZAR</t>
  </si>
  <si>
    <t>ELISA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</si>
  <si>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</si>
  <si>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</si>
  <si>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</si>
  <si>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</si>
  <si>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</si>
  <si>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</si>
  <si>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</si>
  <si>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</si>
  <si>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</si>
  <si>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</si>
  <si>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LEIVANIO</t>
  </si>
  <si>
    <t>CATARINE</t>
  </si>
  <si>
    <t>004228090</t>
  </si>
  <si>
    <t>JADER</t>
  </si>
  <si>
    <t>AYRTON</t>
  </si>
  <si>
    <t>IRON</t>
  </si>
  <si>
    <t>ERICA</t>
  </si>
  <si>
    <t>TATIANA</t>
  </si>
  <si>
    <t>NAIARA</t>
  </si>
  <si>
    <t>LUCIANO</t>
  </si>
  <si>
    <t>EULER</t>
  </si>
  <si>
    <t>LUCAS</t>
  </si>
  <si>
    <t>CAROLINE</t>
  </si>
  <si>
    <t>ISABEL</t>
  </si>
  <si>
    <t>VITOR</t>
  </si>
  <si>
    <t>CLISIA</t>
  </si>
  <si>
    <t>NILBORN</t>
  </si>
  <si>
    <t>ASSISTIGAS</t>
  </si>
  <si>
    <t>ISABELE</t>
  </si>
  <si>
    <t>BEATRIZ</t>
  </si>
  <si>
    <t>DENISE</t>
  </si>
  <si>
    <t>YURI</t>
  </si>
  <si>
    <t>ALESSANDRO</t>
  </si>
  <si>
    <t>005064906</t>
  </si>
  <si>
    <t>BERTILLA</t>
  </si>
  <si>
    <t>RAPHAELA</t>
  </si>
  <si>
    <t>SOLANGE</t>
  </si>
  <si>
    <t>ELENE</t>
  </si>
  <si>
    <t>DIOGO</t>
  </si>
  <si>
    <t>REJANE</t>
  </si>
  <si>
    <t>ROSANE</t>
  </si>
  <si>
    <t>RODOLFO</t>
  </si>
  <si>
    <t>WASHINGTON</t>
  </si>
  <si>
    <t>JULIO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</si>
  <si>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</si>
  <si>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</si>
  <si>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</si>
  <si>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</si>
  <si>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</si>
  <si>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</si>
  <si>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</si>
  <si>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</si>
  <si>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</si>
  <si>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</si>
  <si>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</si>
  <si>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CESAR</t>
  </si>
  <si>
    <t>ROBERTO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</si>
  <si>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</si>
  <si>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</si>
  <si>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</si>
  <si>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</si>
  <si>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</si>
  <si>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</si>
  <si>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</si>
  <si>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</si>
  <si>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</si>
  <si>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</si>
  <si>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</si>
  <si>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</si>
  <si>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</si>
  <si>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</si>
  <si>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</si>
  <si>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</si>
  <si>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</si>
  <si>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</si>
  <si>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</si>
  <si>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CELIA</t>
  </si>
  <si>
    <t>RAFAELA</t>
  </si>
  <si>
    <t>JULIA</t>
  </si>
  <si>
    <t>SUZY</t>
  </si>
  <si>
    <t>BLUEMETRIX</t>
  </si>
  <si>
    <t>RODRIGO</t>
  </si>
  <si>
    <t>LEILA</t>
  </si>
  <si>
    <t>ZENILDA</t>
  </si>
  <si>
    <t>ALEXANDRE</t>
  </si>
  <si>
    <t>004224405</t>
  </si>
  <si>
    <t>MILA</t>
  </si>
  <si>
    <t>LUCA</t>
  </si>
  <si>
    <t>FABIOLA</t>
  </si>
  <si>
    <t>THAISSA</t>
  </si>
  <si>
    <t>FABIANA</t>
  </si>
  <si>
    <t>ADRIANA</t>
  </si>
  <si>
    <t>CAROLLINA</t>
  </si>
  <si>
    <t>OTAVIO</t>
  </si>
  <si>
    <t>MARA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</si>
  <si>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</si>
  <si>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</si>
  <si>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</si>
  <si>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</si>
  <si>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</si>
  <si>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</si>
  <si>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</si>
  <si>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</si>
  <si>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</si>
  <si>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FLASH</t>
  </si>
  <si>
    <t>GABRIELA</t>
  </si>
  <si>
    <t>CARNEIRO</t>
  </si>
  <si>
    <t>ALAN</t>
  </si>
  <si>
    <t>MAURO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</si>
  <si>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</si>
  <si>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</si>
  <si>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</si>
  <si>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</si>
  <si>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</si>
  <si>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</si>
  <si>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</si>
  <si>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</si>
  <si>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</si>
  <si>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</si>
  <si>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</si>
  <si>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</si>
  <si>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ZULEIKA</t>
  </si>
  <si>
    <t>THOMAS</t>
  </si>
  <si>
    <t>KELMA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</si>
  <si>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</si>
  <si>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</si>
  <si>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</si>
  <si>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</si>
  <si>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</si>
  <si>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</si>
  <si>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</si>
  <si>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</si>
  <si>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</si>
  <si>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</si>
  <si>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</si>
  <si>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</si>
  <si>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</si>
  <si>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</si>
  <si>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</si>
  <si>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</si>
  <si>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</si>
  <si>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</si>
  <si>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</si>
  <si>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</si>
  <si>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</si>
  <si>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</si>
  <si>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</si>
  <si>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</si>
  <si>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</si>
  <si>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</si>
  <si>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</si>
  <si>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</si>
  <si>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</si>
  <si>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</si>
  <si>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</si>
  <si>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</si>
  <si>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</si>
  <si>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</si>
  <si>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</si>
  <si>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004424671</t>
  </si>
  <si>
    <t>ADRIANO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</si>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</sst>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508810DE-CA73-4F38-9CE7-2C9A81B49A0B}" filter="1" showAutoFilter="1">
      <autoFilter ref="$B$1:$N$1"/>
    </customSheetView>
    <customSheetView guid="{743149E1-CB2C-4C03-90C0-0A797FCB4019}" filter="1" showAutoFilter="1">
      <autoFilter ref="$B$1:$N$1"/>
    </customSheetView>
    <customSheetView guid="{85E3BF68-3E21-40BB-9E65-3A404129272E}" filter="1" showAutoFilter="1">
      <autoFilter ref="$B$1:$J$1"/>
    </customSheetView>
    <customSheetView guid="{D3AA33E4-7A42-452C-9FE8-EED57FBF60ED}" filter="1" showAutoFilter="1">
      <autoFilter ref="$D$1"/>
    </customSheetView>
    <customSheetView guid="{8378CAD0-F4D0-49F4-BBD6-9E08A079DBF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54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52</v>
      </c>
      <c r="E5" s="5" t="s">
        <v>19</v>
      </c>
      <c r="F5" s="9" t="s">
        <v>66</v>
      </c>
      <c r="G5" s="5" t="s">
        <v>36</v>
      </c>
      <c r="H5" s="10" t="s">
        <v>54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67</v>
      </c>
      <c r="N5" s="23" t="s">
        <v>19</v>
      </c>
      <c r="O5" s="24" t="s">
        <v>68</v>
      </c>
      <c r="P5" s="25" t="s">
        <v>69</v>
      </c>
    </row>
    <row r="6">
      <c r="A6" s="20" t="s">
        <v>70</v>
      </c>
      <c r="B6" s="21" t="s">
        <v>71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54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68</v>
      </c>
      <c r="P6" s="25"/>
    </row>
  </sheetData>
  <customSheetViews>
    <customSheetView guid="{D3AA33E4-7A42-452C-9FE8-EED57FBF60ED}" filter="1" showAutoFilter="1">
      <autoFilter ref="$C$1"/>
    </customSheetView>
    <customSheetView guid="{8378CAD0-F4D0-49F4-BBD6-9E08A079DBF6}" filter="1" showAutoFilter="1">
      <autoFilter ref="$A$1:$P$1">
        <filterColumn colId="5">
          <filters/>
        </filterColumn>
      </autoFilter>
    </customSheetView>
    <customSheetView guid="{743149E1-CB2C-4C03-90C0-0A797FCB4019}" filter="1" showAutoFilter="1">
      <autoFilter ref="$A$1:$P$1"/>
    </customSheetView>
    <customSheetView guid="{85E3BF68-3E21-40BB-9E65-3A404129272E}" filter="1" showAutoFilter="1">
      <autoFilter ref="$A$1:$I$1"/>
    </customSheetView>
    <customSheetView guid="{508810DE-CA73-4F38-9CE7-2C9A81B49A0B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K2:K6">
      <formula1>"IBOV,CDI,------,IFIX,SMALL,S&amp;P 500"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72</v>
      </c>
      <c r="G1" s="27" t="s">
        <v>73</v>
      </c>
      <c r="H1" s="28" t="s">
        <v>74</v>
      </c>
      <c r="J1" s="26" t="s">
        <v>72</v>
      </c>
      <c r="Q1" s="27" t="s">
        <v>73</v>
      </c>
      <c r="R1" s="29" t="s">
        <v>72</v>
      </c>
      <c r="S1" s="30" t="s">
        <v>75</v>
      </c>
      <c r="Z1" s="31" t="s">
        <v>76</v>
      </c>
      <c r="AK1" s="31"/>
      <c r="AL1" s="32" t="s">
        <v>76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78</v>
      </c>
      <c r="H2" s="2" t="s">
        <v>79</v>
      </c>
      <c r="I2" s="2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3" t="s">
        <v>38</v>
      </c>
      <c r="U2" s="34" t="s">
        <v>39</v>
      </c>
      <c r="V2" s="18" t="s">
        <v>89</v>
      </c>
      <c r="W2" s="3" t="s">
        <v>40</v>
      </c>
      <c r="X2" s="3" t="s">
        <v>90</v>
      </c>
      <c r="Y2" s="1" t="s">
        <v>91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92</v>
      </c>
    </row>
    <row r="3" ht="15.75" customHeight="1">
      <c r="A3" s="41" t="s">
        <v>43</v>
      </c>
      <c r="B3" s="42" t="s">
        <v>93</v>
      </c>
      <c r="C3" s="43" t="s">
        <v>94</v>
      </c>
      <c r="D3" s="44" t="s">
        <v>95</v>
      </c>
      <c r="E3" s="45" t="s">
        <v>29</v>
      </c>
      <c r="F3" s="44" t="s">
        <v>96</v>
      </c>
      <c r="G3" s="44" t="str">
        <f t="shared" ref="G3:G758" si="1">IFS($AU$3:$AU$758&lt;=400000,"Augusto",$AU$3:$AU$758&lt;=1000000,"Breno",$AU$3:$AU$758&lt;=20000000,"Bruno")</f>
        <v>Breno</v>
      </c>
      <c r="H3" s="46" t="s">
        <v>97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98</v>
      </c>
      <c r="N3" s="48">
        <v>0.012</v>
      </c>
      <c r="O3" s="44" t="s">
        <v>48</v>
      </c>
      <c r="P3" s="49">
        <v>0.1</v>
      </c>
      <c r="Q3" s="50"/>
      <c r="R3" s="50"/>
      <c r="S3" s="45" t="s">
        <v>99</v>
      </c>
      <c r="T3" s="24" t="s">
        <v>100</v>
      </c>
      <c r="U3" s="9" t="s">
        <v>29</v>
      </c>
      <c r="V3" s="51" t="str">
        <f t="shared" ref="V3:V533" si="3">IFS(H:H="Encerrado","Encerrado",COUNTBLANK(AD3:AO3)&gt;0,"Ativo",SUM(AD3:AO3)=0,"Inativo",SUM(AD3:AO3)&gt;0,"Ativo")</f>
        <v>Ativo</v>
      </c>
      <c r="W3" s="45"/>
      <c r="X3" s="52" t="s">
        <v>101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405064.2</v>
      </c>
    </row>
    <row r="4" ht="15.75" customHeight="1">
      <c r="A4" s="41" t="s">
        <v>43</v>
      </c>
      <c r="B4" s="55" t="s">
        <v>102</v>
      </c>
      <c r="C4" s="56" t="s">
        <v>103</v>
      </c>
      <c r="D4" s="9" t="s">
        <v>60</v>
      </c>
      <c r="E4" s="24" t="s">
        <v>29</v>
      </c>
      <c r="F4" s="9" t="s">
        <v>104</v>
      </c>
      <c r="G4" s="44" t="str">
        <f t="shared" si="1"/>
        <v>Augusto</v>
      </c>
      <c r="H4" s="51" t="s">
        <v>97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98</v>
      </c>
      <c r="N4" s="58">
        <v>0.012</v>
      </c>
      <c r="O4" s="9" t="s">
        <v>48</v>
      </c>
      <c r="P4" s="59">
        <v>0.1</v>
      </c>
      <c r="Q4" s="60" t="s">
        <v>105</v>
      </c>
      <c r="R4" s="50"/>
      <c r="S4" s="24" t="s">
        <v>99</v>
      </c>
      <c r="T4" s="24" t="s">
        <v>106</v>
      </c>
      <c r="U4" s="9" t="s">
        <v>29</v>
      </c>
      <c r="V4" s="51" t="str">
        <f t="shared" si="3"/>
        <v>Ativo</v>
      </c>
      <c r="W4" s="24" t="s">
        <v>68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121938.9</v>
      </c>
    </row>
    <row r="5" ht="15.75" customHeight="1">
      <c r="A5" s="41" t="s">
        <v>43</v>
      </c>
      <c r="B5" s="42" t="s">
        <v>107</v>
      </c>
      <c r="C5" s="43" t="s">
        <v>108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99</v>
      </c>
      <c r="T5" s="24" t="s">
        <v>109</v>
      </c>
      <c r="U5" s="9" t="s">
        <v>19</v>
      </c>
      <c r="V5" s="51" t="str">
        <f t="shared" si="3"/>
        <v>Ativo</v>
      </c>
      <c r="W5" s="45"/>
      <c r="X5" s="52" t="s">
        <v>110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111</v>
      </c>
      <c r="C6" s="56" t="s">
        <v>112</v>
      </c>
      <c r="D6" s="9" t="s">
        <v>18</v>
      </c>
      <c r="E6" s="24" t="s">
        <v>19</v>
      </c>
      <c r="F6" s="9" t="s">
        <v>113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99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99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110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3318.33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99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110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905081.2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97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99</v>
      </c>
      <c r="T9" s="24" t="s">
        <v>128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779877.5</v>
      </c>
    </row>
    <row r="10" ht="15.75" customHeight="1">
      <c r="A10" s="41" t="s">
        <v>43</v>
      </c>
      <c r="B10" s="6" t="s">
        <v>129</v>
      </c>
      <c r="C10" s="7" t="s">
        <v>130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131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99</v>
      </c>
      <c r="T10" s="5" t="s">
        <v>132</v>
      </c>
      <c r="U10" s="9" t="s">
        <v>19</v>
      </c>
      <c r="V10" s="51" t="str">
        <f t="shared" si="3"/>
        <v>Ativo</v>
      </c>
      <c r="W10" s="24"/>
      <c r="X10" s="52" t="s">
        <v>110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99288.51</v>
      </c>
    </row>
    <row r="11" ht="15.75" customHeight="1">
      <c r="A11" s="41" t="s">
        <v>43</v>
      </c>
      <c r="B11" s="42" t="s">
        <v>133</v>
      </c>
      <c r="C11" s="43" t="s">
        <v>134</v>
      </c>
      <c r="D11" s="44" t="s">
        <v>18</v>
      </c>
      <c r="E11" s="45" t="s">
        <v>29</v>
      </c>
      <c r="F11" s="44" t="s">
        <v>135</v>
      </c>
      <c r="G11" s="44" t="str">
        <f t="shared" si="1"/>
        <v>Breno</v>
      </c>
      <c r="H11" s="46" t="s">
        <v>97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99</v>
      </c>
      <c r="T11" s="24" t="s">
        <v>136</v>
      </c>
      <c r="U11" s="9" t="s">
        <v>29</v>
      </c>
      <c r="V11" s="51" t="str">
        <f t="shared" si="3"/>
        <v>Ativo</v>
      </c>
      <c r="W11" s="45"/>
      <c r="X11" s="52" t="s">
        <v>110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577826.3</v>
      </c>
    </row>
    <row r="12" ht="15.75" customHeight="1">
      <c r="A12" s="6" t="s">
        <v>43</v>
      </c>
      <c r="B12" s="42" t="s">
        <v>137</v>
      </c>
      <c r="C12" s="43" t="s">
        <v>138</v>
      </c>
      <c r="D12" s="9" t="s">
        <v>95</v>
      </c>
      <c r="E12" s="24" t="s">
        <v>29</v>
      </c>
      <c r="F12" s="45" t="s">
        <v>139</v>
      </c>
      <c r="G12" s="44" t="str">
        <f t="shared" si="1"/>
        <v>Augusto</v>
      </c>
      <c r="H12" s="51" t="s">
        <v>140</v>
      </c>
      <c r="I12" s="51" t="s">
        <v>141</v>
      </c>
      <c r="J12" s="44" t="str">
        <f t="shared" si="2"/>
        <v>Sim</v>
      </c>
      <c r="K12" s="57">
        <v>45279.0</v>
      </c>
      <c r="L12" s="45"/>
      <c r="M12" s="24" t="s">
        <v>142</v>
      </c>
      <c r="N12" s="58">
        <v>0.003</v>
      </c>
      <c r="O12" s="9" t="s">
        <v>24</v>
      </c>
      <c r="P12" s="59">
        <v>0.0</v>
      </c>
      <c r="Q12" s="15" t="s">
        <v>143</v>
      </c>
      <c r="R12" s="15"/>
      <c r="S12" s="24" t="s">
        <v>99</v>
      </c>
      <c r="T12" s="24" t="s">
        <v>144</v>
      </c>
      <c r="U12" s="9" t="s">
        <v>145</v>
      </c>
      <c r="V12" s="51" t="str">
        <f t="shared" si="3"/>
        <v>Ativo</v>
      </c>
      <c r="W12" s="45"/>
      <c r="X12" s="52" t="s">
        <v>110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556.19</v>
      </c>
    </row>
    <row r="13" ht="15.75" customHeight="1">
      <c r="A13" s="41" t="s">
        <v>43</v>
      </c>
      <c r="B13" s="42" t="s">
        <v>146</v>
      </c>
      <c r="C13" s="43" t="s">
        <v>147</v>
      </c>
      <c r="D13" s="44" t="s">
        <v>18</v>
      </c>
      <c r="E13" s="45" t="s">
        <v>29</v>
      </c>
      <c r="F13" s="44" t="s">
        <v>148</v>
      </c>
      <c r="G13" s="44" t="str">
        <f t="shared" si="1"/>
        <v>Augusto</v>
      </c>
      <c r="H13" s="46" t="s">
        <v>97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99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110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10014.06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148</v>
      </c>
      <c r="G14" s="44" t="str">
        <f t="shared" si="1"/>
        <v>Augusto</v>
      </c>
      <c r="H14" s="46" t="s">
        <v>97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99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110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207801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148</v>
      </c>
      <c r="G15" s="44" t="str">
        <f t="shared" si="1"/>
        <v>#N/A</v>
      </c>
      <c r="H15" s="51" t="s">
        <v>140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98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99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110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95</v>
      </c>
      <c r="E16" s="45" t="s">
        <v>29</v>
      </c>
      <c r="F16" s="44" t="s">
        <v>96</v>
      </c>
      <c r="G16" s="44" t="str">
        <f t="shared" si="1"/>
        <v>Augusto</v>
      </c>
      <c r="H16" s="46" t="s">
        <v>97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99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295811.9</v>
      </c>
    </row>
    <row r="17" ht="15.75" customHeight="1">
      <c r="A17" s="41" t="s">
        <v>43</v>
      </c>
      <c r="B17" s="61" t="s">
        <v>160</v>
      </c>
      <c r="C17" s="43" t="s">
        <v>161</v>
      </c>
      <c r="D17" s="44" t="s">
        <v>18</v>
      </c>
      <c r="E17" s="45" t="s">
        <v>29</v>
      </c>
      <c r="F17" s="44" t="s">
        <v>162</v>
      </c>
      <c r="G17" s="44" t="str">
        <f t="shared" si="1"/>
        <v>Breno</v>
      </c>
      <c r="H17" s="46" t="s">
        <v>97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163</v>
      </c>
      <c r="R17" s="50"/>
      <c r="S17" s="45" t="s">
        <v>99</v>
      </c>
      <c r="T17" s="24" t="s">
        <v>164</v>
      </c>
      <c r="U17" s="9" t="s">
        <v>29</v>
      </c>
      <c r="V17" s="51" t="str">
        <f t="shared" si="3"/>
        <v>Ativo</v>
      </c>
      <c r="W17" s="45"/>
      <c r="X17" s="52" t="s">
        <v>110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648699.5</v>
      </c>
    </row>
    <row r="18" ht="15.75" customHeight="1">
      <c r="A18" s="41" t="s">
        <v>43</v>
      </c>
      <c r="B18" s="42" t="s">
        <v>165</v>
      </c>
      <c r="C18" s="43" t="s">
        <v>166</v>
      </c>
      <c r="D18" s="9" t="s">
        <v>18</v>
      </c>
      <c r="E18" s="45" t="s">
        <v>29</v>
      </c>
      <c r="F18" s="9" t="s">
        <v>135</v>
      </c>
      <c r="G18" s="44" t="str">
        <f t="shared" si="1"/>
        <v>Augusto</v>
      </c>
      <c r="H18" s="46" t="s">
        <v>97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99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110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242995.8</v>
      </c>
    </row>
    <row r="19" ht="15.75" customHeight="1">
      <c r="A19" s="41" t="s">
        <v>43</v>
      </c>
      <c r="B19" s="42" t="s">
        <v>168</v>
      </c>
      <c r="C19" s="43" t="s">
        <v>169</v>
      </c>
      <c r="D19" s="44" t="s">
        <v>18</v>
      </c>
      <c r="E19" s="45" t="s">
        <v>170</v>
      </c>
      <c r="F19" s="44" t="s">
        <v>171</v>
      </c>
      <c r="G19" s="44" t="str">
        <f t="shared" si="1"/>
        <v>Augusto</v>
      </c>
      <c r="H19" s="46" t="s">
        <v>97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172</v>
      </c>
      <c r="S19" s="45" t="s">
        <v>99</v>
      </c>
      <c r="T19" s="24" t="s">
        <v>173</v>
      </c>
      <c r="U19" s="9" t="s">
        <v>174</v>
      </c>
      <c r="V19" s="51" t="str">
        <f t="shared" si="3"/>
        <v>Ativo</v>
      </c>
      <c r="W19" s="45"/>
      <c r="X19" s="52" t="s">
        <v>101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23016.06</v>
      </c>
    </row>
    <row r="20" ht="15.75" customHeight="1">
      <c r="A20" s="41" t="s">
        <v>43</v>
      </c>
      <c r="B20" s="64" t="s">
        <v>175</v>
      </c>
      <c r="C20" s="65" t="s">
        <v>176</v>
      </c>
      <c r="D20" s="9" t="s">
        <v>60</v>
      </c>
      <c r="E20" s="24" t="s">
        <v>170</v>
      </c>
      <c r="F20" s="9" t="s">
        <v>61</v>
      </c>
      <c r="G20" s="44" t="str">
        <f t="shared" si="1"/>
        <v>Augusto</v>
      </c>
      <c r="H20" s="51" t="s">
        <v>97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99</v>
      </c>
      <c r="T20" s="23" t="s">
        <v>177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101394.9</v>
      </c>
    </row>
    <row r="21" ht="15.75" customHeight="1">
      <c r="A21" s="41" t="s">
        <v>43</v>
      </c>
      <c r="B21" s="66" t="s">
        <v>178</v>
      </c>
      <c r="C21" s="67" t="s">
        <v>179</v>
      </c>
      <c r="D21" s="44" t="s">
        <v>18</v>
      </c>
      <c r="E21" s="45" t="s">
        <v>29</v>
      </c>
      <c r="F21" s="9" t="s">
        <v>148</v>
      </c>
      <c r="G21" s="44" t="str">
        <f t="shared" si="1"/>
        <v>Augusto</v>
      </c>
      <c r="H21" s="51" t="s">
        <v>180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181</v>
      </c>
      <c r="S21" s="45" t="s">
        <v>99</v>
      </c>
      <c r="T21" s="24" t="s">
        <v>182</v>
      </c>
      <c r="U21" s="9" t="s">
        <v>29</v>
      </c>
      <c r="V21" s="51" t="str">
        <f t="shared" si="3"/>
        <v>Encerrado</v>
      </c>
      <c r="W21" s="45"/>
      <c r="X21" s="52" t="s">
        <v>110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178</v>
      </c>
      <c r="C22" s="67" t="s">
        <v>183</v>
      </c>
      <c r="D22" s="44" t="s">
        <v>18</v>
      </c>
      <c r="E22" s="45" t="s">
        <v>29</v>
      </c>
      <c r="F22" s="9" t="s">
        <v>148</v>
      </c>
      <c r="G22" s="44" t="str">
        <f t="shared" si="1"/>
        <v>#N/A</v>
      </c>
      <c r="H22" s="51" t="s">
        <v>180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184</v>
      </c>
      <c r="N22" s="48">
        <v>0.02</v>
      </c>
      <c r="O22" s="44" t="s">
        <v>185</v>
      </c>
      <c r="P22" s="49">
        <v>0.2</v>
      </c>
      <c r="Q22" s="50"/>
      <c r="R22" s="6" t="s">
        <v>186</v>
      </c>
      <c r="S22" s="45" t="s">
        <v>99</v>
      </c>
      <c r="T22" s="24" t="s">
        <v>182</v>
      </c>
      <c r="U22" s="9" t="s">
        <v>29</v>
      </c>
      <c r="V22" s="51" t="str">
        <f t="shared" si="3"/>
        <v>Encerrado</v>
      </c>
      <c r="W22" s="45"/>
      <c r="X22" s="52" t="s">
        <v>110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178</v>
      </c>
      <c r="C23" s="69" t="s">
        <v>187</v>
      </c>
      <c r="D23" s="44" t="s">
        <v>18</v>
      </c>
      <c r="E23" s="45" t="s">
        <v>29</v>
      </c>
      <c r="F23" s="9" t="s">
        <v>148</v>
      </c>
      <c r="G23" s="44" t="str">
        <f t="shared" si="1"/>
        <v>#N/A</v>
      </c>
      <c r="H23" s="51" t="s">
        <v>180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188</v>
      </c>
      <c r="N23" s="48">
        <v>0.008</v>
      </c>
      <c r="O23" s="44" t="s">
        <v>189</v>
      </c>
      <c r="P23" s="49">
        <v>0.1</v>
      </c>
      <c r="Q23" s="50"/>
      <c r="R23" s="70" t="s">
        <v>190</v>
      </c>
      <c r="S23" s="45" t="s">
        <v>99</v>
      </c>
      <c r="T23" s="24" t="s">
        <v>182</v>
      </c>
      <c r="U23" s="9" t="s">
        <v>29</v>
      </c>
      <c r="V23" s="51" t="str">
        <f t="shared" si="3"/>
        <v>Encerrado</v>
      </c>
      <c r="W23" s="45"/>
      <c r="X23" s="52" t="s">
        <v>110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70</v>
      </c>
      <c r="C24" s="71" t="s">
        <v>71</v>
      </c>
      <c r="D24" s="44" t="s">
        <v>18</v>
      </c>
      <c r="E24" s="45" t="s">
        <v>170</v>
      </c>
      <c r="F24" s="44" t="s">
        <v>191</v>
      </c>
      <c r="G24" s="44" t="str">
        <f t="shared" si="1"/>
        <v>Augusto</v>
      </c>
      <c r="H24" s="51" t="s">
        <v>140</v>
      </c>
      <c r="I24" s="51" t="s">
        <v>192</v>
      </c>
      <c r="J24" s="44" t="str">
        <f t="shared" si="2"/>
        <v>Não</v>
      </c>
      <c r="K24" s="47">
        <v>45198.0</v>
      </c>
      <c r="L24" s="72"/>
      <c r="M24" s="45" t="s">
        <v>98</v>
      </c>
      <c r="N24" s="48">
        <v>0.012</v>
      </c>
      <c r="O24" s="44" t="s">
        <v>48</v>
      </c>
      <c r="P24" s="49">
        <v>0.1</v>
      </c>
      <c r="Q24" s="63"/>
      <c r="R24" s="73" t="s">
        <v>193</v>
      </c>
      <c r="S24" s="45" t="s">
        <v>99</v>
      </c>
      <c r="T24" s="24" t="s">
        <v>194</v>
      </c>
      <c r="U24" s="9" t="s">
        <v>174</v>
      </c>
      <c r="V24" s="51" t="str">
        <f t="shared" si="3"/>
        <v>Ativo</v>
      </c>
      <c r="W24" s="45"/>
      <c r="X24" s="52" t="s">
        <v>101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131079</v>
      </c>
    </row>
    <row r="25">
      <c r="A25" s="41" t="s">
        <v>43</v>
      </c>
      <c r="B25" s="42" t="s">
        <v>195</v>
      </c>
      <c r="C25" s="43" t="s">
        <v>196</v>
      </c>
      <c r="D25" s="44" t="s">
        <v>18</v>
      </c>
      <c r="E25" s="45" t="s">
        <v>170</v>
      </c>
      <c r="F25" s="44" t="s">
        <v>191</v>
      </c>
      <c r="G25" s="44" t="str">
        <f t="shared" si="1"/>
        <v>#N/A</v>
      </c>
      <c r="H25" s="46" t="s">
        <v>180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99</v>
      </c>
      <c r="T25" s="24" t="s">
        <v>194</v>
      </c>
      <c r="U25" s="9" t="s">
        <v>174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197</v>
      </c>
      <c r="C26" s="65" t="s">
        <v>198</v>
      </c>
      <c r="D26" s="9" t="s">
        <v>18</v>
      </c>
      <c r="E26" s="24" t="s">
        <v>29</v>
      </c>
      <c r="F26" s="9" t="s">
        <v>199</v>
      </c>
      <c r="G26" s="44" t="str">
        <f t="shared" si="1"/>
        <v>#N/A</v>
      </c>
      <c r="H26" s="51" t="s">
        <v>114</v>
      </c>
      <c r="I26" s="51" t="s">
        <v>155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99</v>
      </c>
      <c r="T26" s="23" t="s">
        <v>200</v>
      </c>
      <c r="U26" s="9" t="s">
        <v>34</v>
      </c>
      <c r="V26" s="51" t="str">
        <f t="shared" si="3"/>
        <v>Ativo</v>
      </c>
      <c r="W26" s="24" t="s">
        <v>68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201</v>
      </c>
      <c r="C27" s="75" t="s">
        <v>202</v>
      </c>
      <c r="D27" s="44" t="s">
        <v>95</v>
      </c>
      <c r="E27" s="45" t="s">
        <v>29</v>
      </c>
      <c r="F27" s="44" t="s">
        <v>203</v>
      </c>
      <c r="G27" s="44" t="str">
        <f t="shared" si="1"/>
        <v>Augusto</v>
      </c>
      <c r="H27" s="46" t="s">
        <v>97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184</v>
      </c>
      <c r="N27" s="48">
        <v>0.025</v>
      </c>
      <c r="O27" s="44" t="s">
        <v>185</v>
      </c>
      <c r="P27" s="49">
        <v>0.2</v>
      </c>
      <c r="Q27" s="74"/>
      <c r="R27" s="50"/>
      <c r="S27" s="45" t="s">
        <v>99</v>
      </c>
      <c r="T27" s="24" t="s">
        <v>204</v>
      </c>
      <c r="U27" s="9" t="s">
        <v>29</v>
      </c>
      <c r="V27" s="51" t="str">
        <f t="shared" si="3"/>
        <v>Ativo</v>
      </c>
      <c r="W27" s="45"/>
      <c r="X27" s="52" t="s">
        <v>110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354653.9</v>
      </c>
    </row>
    <row r="28" ht="15.75" customHeight="1">
      <c r="A28" s="41" t="s">
        <v>43</v>
      </c>
      <c r="B28" s="42" t="s">
        <v>205</v>
      </c>
      <c r="C28" s="43" t="s">
        <v>206</v>
      </c>
      <c r="D28" s="44" t="s">
        <v>18</v>
      </c>
      <c r="E28" s="45" t="s">
        <v>19</v>
      </c>
      <c r="F28" s="44" t="s">
        <v>207</v>
      </c>
      <c r="G28" s="44" t="str">
        <f t="shared" si="1"/>
        <v>Augusto</v>
      </c>
      <c r="H28" s="46" t="s">
        <v>97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208</v>
      </c>
      <c r="R28" s="50"/>
      <c r="S28" s="45" t="s">
        <v>99</v>
      </c>
      <c r="T28" s="24" t="s">
        <v>209</v>
      </c>
      <c r="U28" s="9" t="s">
        <v>29</v>
      </c>
      <c r="V28" s="51" t="str">
        <f t="shared" si="3"/>
        <v>Ativo</v>
      </c>
      <c r="W28" s="45"/>
      <c r="X28" s="52" t="s">
        <v>110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69842.68</v>
      </c>
    </row>
    <row r="29" ht="15.75" customHeight="1">
      <c r="A29" s="41" t="s">
        <v>43</v>
      </c>
      <c r="B29" s="42" t="s">
        <v>210</v>
      </c>
      <c r="C29" s="43" t="s">
        <v>211</v>
      </c>
      <c r="D29" s="44" t="s">
        <v>95</v>
      </c>
      <c r="E29" s="45" t="s">
        <v>29</v>
      </c>
      <c r="F29" s="44" t="s">
        <v>212</v>
      </c>
      <c r="G29" s="44" t="str">
        <f t="shared" si="1"/>
        <v>Augusto</v>
      </c>
      <c r="H29" s="46" t="s">
        <v>140</v>
      </c>
      <c r="I29" s="46" t="s">
        <v>213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99</v>
      </c>
      <c r="T29" s="24" t="s">
        <v>214</v>
      </c>
      <c r="U29" s="9" t="s">
        <v>29</v>
      </c>
      <c r="V29" s="51" t="str">
        <f t="shared" si="3"/>
        <v>Ativo</v>
      </c>
      <c r="W29" s="45"/>
      <c r="X29" s="52" t="s">
        <v>101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215</v>
      </c>
      <c r="C30" s="56" t="s">
        <v>216</v>
      </c>
      <c r="D30" s="9" t="s">
        <v>18</v>
      </c>
      <c r="E30" s="24" t="s">
        <v>29</v>
      </c>
      <c r="F30" s="9" t="s">
        <v>135</v>
      </c>
      <c r="G30" s="44" t="str">
        <f t="shared" si="1"/>
        <v>Breno</v>
      </c>
      <c r="H30" s="51" t="s">
        <v>97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99</v>
      </c>
      <c r="T30" s="24" t="s">
        <v>217</v>
      </c>
      <c r="U30" s="9" t="s">
        <v>218</v>
      </c>
      <c r="V30" s="51" t="str">
        <f t="shared" si="3"/>
        <v>Ativo</v>
      </c>
      <c r="W30" s="45"/>
      <c r="X30" s="52" t="s">
        <v>110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866642.6</v>
      </c>
    </row>
    <row r="31" ht="16.5" customHeight="1">
      <c r="A31" s="41" t="s">
        <v>43</v>
      </c>
      <c r="B31" s="42" t="s">
        <v>219</v>
      </c>
      <c r="C31" s="43" t="s">
        <v>220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97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99</v>
      </c>
      <c r="T31" s="24" t="s">
        <v>221</v>
      </c>
      <c r="U31" s="9" t="s">
        <v>19</v>
      </c>
      <c r="V31" s="51" t="str">
        <f t="shared" si="3"/>
        <v>Ativo</v>
      </c>
      <c r="W31" s="45"/>
      <c r="X31" s="52" t="s">
        <v>110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162654.8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113</v>
      </c>
      <c r="G32" s="44" t="str">
        <f t="shared" si="1"/>
        <v>#N/A</v>
      </c>
      <c r="H32" s="51" t="s">
        <v>140</v>
      </c>
      <c r="I32" s="51" t="s">
        <v>155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99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110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225</v>
      </c>
      <c r="C33" s="65" t="s">
        <v>226</v>
      </c>
      <c r="D33" s="9" t="s">
        <v>95</v>
      </c>
      <c r="E33" s="24" t="s">
        <v>29</v>
      </c>
      <c r="F33" s="9" t="s">
        <v>96</v>
      </c>
      <c r="G33" s="44" t="str">
        <f t="shared" si="1"/>
        <v>Augusto</v>
      </c>
      <c r="H33" s="51" t="s">
        <v>140</v>
      </c>
      <c r="I33" s="51" t="s">
        <v>213</v>
      </c>
      <c r="J33" s="44" t="str">
        <f t="shared" si="2"/>
        <v>Não</v>
      </c>
      <c r="K33" s="57">
        <v>45383.0</v>
      </c>
      <c r="L33" s="45"/>
      <c r="M33" s="24" t="s">
        <v>142</v>
      </c>
      <c r="N33" s="58">
        <v>0.0</v>
      </c>
      <c r="O33" s="9" t="s">
        <v>24</v>
      </c>
      <c r="P33" s="59">
        <v>0.0</v>
      </c>
      <c r="Q33" s="79"/>
      <c r="R33" s="50"/>
      <c r="S33" s="24" t="s">
        <v>99</v>
      </c>
      <c r="T33" s="5" t="s">
        <v>227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461.3</v>
      </c>
    </row>
    <row r="34" ht="16.5" customHeight="1">
      <c r="A34" s="41" t="s">
        <v>43</v>
      </c>
      <c r="B34" s="80" t="s">
        <v>228</v>
      </c>
      <c r="C34" s="67" t="s">
        <v>229</v>
      </c>
      <c r="D34" s="44" t="s">
        <v>18</v>
      </c>
      <c r="E34" s="45" t="s">
        <v>170</v>
      </c>
      <c r="F34" s="44" t="s">
        <v>191</v>
      </c>
      <c r="G34" s="44" t="str">
        <f t="shared" si="1"/>
        <v>Augusto</v>
      </c>
      <c r="H34" s="46" t="s">
        <v>97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99</v>
      </c>
      <c r="T34" s="24" t="s">
        <v>230</v>
      </c>
      <c r="U34" s="9" t="s">
        <v>174</v>
      </c>
      <c r="V34" s="51" t="str">
        <f t="shared" si="3"/>
        <v>Ativo</v>
      </c>
      <c r="W34" s="45"/>
      <c r="X34" s="52" t="s">
        <v>101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21094.09</v>
      </c>
    </row>
    <row r="35" ht="15.75" customHeight="1">
      <c r="A35" s="41" t="s">
        <v>43</v>
      </c>
      <c r="B35" s="42" t="s">
        <v>231</v>
      </c>
      <c r="C35" s="81" t="s">
        <v>232</v>
      </c>
      <c r="D35" s="44" t="s">
        <v>18</v>
      </c>
      <c r="E35" s="45" t="s">
        <v>29</v>
      </c>
      <c r="F35" s="44" t="s">
        <v>148</v>
      </c>
      <c r="G35" s="44" t="str">
        <f t="shared" si="1"/>
        <v>#N/A</v>
      </c>
      <c r="H35" s="51" t="s">
        <v>180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233</v>
      </c>
      <c r="S35" s="45" t="s">
        <v>99</v>
      </c>
      <c r="T35" s="24" t="s">
        <v>234</v>
      </c>
      <c r="U35" s="9" t="s">
        <v>29</v>
      </c>
      <c r="V35" s="51" t="str">
        <f t="shared" si="3"/>
        <v>Encerrado</v>
      </c>
      <c r="W35" s="45"/>
      <c r="X35" s="52" t="s">
        <v>101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235</v>
      </c>
      <c r="C36" s="85" t="s">
        <v>236</v>
      </c>
      <c r="D36" s="9" t="s">
        <v>18</v>
      </c>
      <c r="E36" s="24" t="s">
        <v>170</v>
      </c>
      <c r="F36" s="44" t="s">
        <v>171</v>
      </c>
      <c r="G36" s="44" t="str">
        <f t="shared" si="1"/>
        <v>Augusto</v>
      </c>
      <c r="H36" s="51" t="s">
        <v>97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237</v>
      </c>
      <c r="S36" s="24" t="s">
        <v>99</v>
      </c>
      <c r="T36" s="24" t="s">
        <v>238</v>
      </c>
      <c r="U36" s="9" t="s">
        <v>174</v>
      </c>
      <c r="V36" s="51" t="str">
        <f t="shared" si="3"/>
        <v>Ativo</v>
      </c>
      <c r="W36" s="45"/>
      <c r="X36" s="52" t="s">
        <v>101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162074.9</v>
      </c>
    </row>
    <row r="37" ht="15.75" customHeight="1">
      <c r="A37" s="41" t="s">
        <v>43</v>
      </c>
      <c r="B37" s="61" t="s">
        <v>239</v>
      </c>
      <c r="C37" s="43" t="s">
        <v>240</v>
      </c>
      <c r="D37" s="44" t="s">
        <v>18</v>
      </c>
      <c r="E37" s="45" t="s">
        <v>170</v>
      </c>
      <c r="F37" s="44" t="s">
        <v>171</v>
      </c>
      <c r="G37" s="44" t="str">
        <f t="shared" si="1"/>
        <v>Breno</v>
      </c>
      <c r="H37" s="46" t="s">
        <v>97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241</v>
      </c>
      <c r="R37" s="50"/>
      <c r="S37" s="45" t="s">
        <v>99</v>
      </c>
      <c r="T37" s="24" t="s">
        <v>242</v>
      </c>
      <c r="U37" s="9" t="s">
        <v>174</v>
      </c>
      <c r="V37" s="51" t="str">
        <f t="shared" si="3"/>
        <v>Ativo</v>
      </c>
      <c r="W37" s="45"/>
      <c r="X37" s="52" t="s">
        <v>101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712828.6</v>
      </c>
    </row>
    <row r="38" ht="15.75" customHeight="1">
      <c r="A38" s="41" t="s">
        <v>43</v>
      </c>
      <c r="B38" s="42" t="s">
        <v>239</v>
      </c>
      <c r="C38" s="43" t="s">
        <v>243</v>
      </c>
      <c r="D38" s="44" t="s">
        <v>18</v>
      </c>
      <c r="E38" s="45" t="s">
        <v>170</v>
      </c>
      <c r="F38" s="44" t="s">
        <v>171</v>
      </c>
      <c r="G38" s="44" t="str">
        <f t="shared" si="1"/>
        <v>Augusto</v>
      </c>
      <c r="H38" s="51" t="s">
        <v>140</v>
      </c>
      <c r="I38" s="51" t="s">
        <v>213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99</v>
      </c>
      <c r="T38" s="24" t="s">
        <v>242</v>
      </c>
      <c r="U38" s="9" t="s">
        <v>174</v>
      </c>
      <c r="V38" s="51" t="str">
        <f t="shared" si="3"/>
        <v>Ativo</v>
      </c>
      <c r="W38" s="45"/>
      <c r="X38" s="52" t="s">
        <v>101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244</v>
      </c>
      <c r="C39" s="43" t="s">
        <v>245</v>
      </c>
      <c r="D39" s="44" t="s">
        <v>18</v>
      </c>
      <c r="E39" s="45" t="s">
        <v>170</v>
      </c>
      <c r="F39" s="44" t="s">
        <v>171</v>
      </c>
      <c r="G39" s="44" t="str">
        <f t="shared" si="1"/>
        <v>Augusto</v>
      </c>
      <c r="H39" s="51" t="s">
        <v>97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98</v>
      </c>
      <c r="N39" s="48">
        <v>0.012</v>
      </c>
      <c r="O39" s="9" t="s">
        <v>48</v>
      </c>
      <c r="P39" s="59">
        <v>0.1</v>
      </c>
      <c r="Q39" s="60"/>
      <c r="R39" s="60" t="s">
        <v>246</v>
      </c>
      <c r="S39" s="45" t="s">
        <v>99</v>
      </c>
      <c r="T39" s="24" t="s">
        <v>247</v>
      </c>
      <c r="U39" s="9" t="s">
        <v>174</v>
      </c>
      <c r="V39" s="51" t="str">
        <f t="shared" si="3"/>
        <v>Ativo</v>
      </c>
      <c r="W39" s="45"/>
      <c r="X39" s="52" t="s">
        <v>101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163673</v>
      </c>
    </row>
    <row r="40" ht="15.75" customHeight="1">
      <c r="A40" s="41" t="s">
        <v>43</v>
      </c>
      <c r="B40" s="55" t="s">
        <v>248</v>
      </c>
      <c r="C40" s="43" t="s">
        <v>249</v>
      </c>
      <c r="D40" s="44" t="s">
        <v>18</v>
      </c>
      <c r="E40" s="45" t="s">
        <v>19</v>
      </c>
      <c r="F40" s="44" t="s">
        <v>250</v>
      </c>
      <c r="G40" s="44" t="str">
        <f t="shared" si="1"/>
        <v>#N/A</v>
      </c>
      <c r="H40" s="51" t="s">
        <v>140</v>
      </c>
      <c r="I40" s="46" t="s">
        <v>213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251</v>
      </c>
      <c r="S40" s="45" t="s">
        <v>99</v>
      </c>
      <c r="T40" s="24" t="s">
        <v>252</v>
      </c>
      <c r="U40" s="9" t="s">
        <v>19</v>
      </c>
      <c r="V40" s="51" t="str">
        <f t="shared" si="3"/>
        <v>Inativo</v>
      </c>
      <c r="W40" s="45"/>
      <c r="X40" s="52" t="s">
        <v>110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253</v>
      </c>
      <c r="C41" s="89" t="s">
        <v>254</v>
      </c>
      <c r="D41" s="44" t="s">
        <v>18</v>
      </c>
      <c r="E41" s="45" t="s">
        <v>170</v>
      </c>
      <c r="F41" s="44" t="s">
        <v>191</v>
      </c>
      <c r="G41" s="44" t="str">
        <f t="shared" si="1"/>
        <v>Augusto</v>
      </c>
      <c r="H41" s="46" t="s">
        <v>97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255</v>
      </c>
      <c r="S41" s="45" t="s">
        <v>99</v>
      </c>
      <c r="T41" s="24" t="s">
        <v>256</v>
      </c>
      <c r="U41" s="9" t="s">
        <v>174</v>
      </c>
      <c r="V41" s="51" t="str">
        <f t="shared" si="3"/>
        <v>Ativo</v>
      </c>
      <c r="W41" s="45"/>
      <c r="X41" s="52" t="s">
        <v>101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77382.56</v>
      </c>
    </row>
    <row r="42" ht="15.75" customHeight="1">
      <c r="A42" s="41" t="s">
        <v>43</v>
      </c>
      <c r="B42" s="61" t="s">
        <v>257</v>
      </c>
      <c r="C42" s="43" t="s">
        <v>258</v>
      </c>
      <c r="D42" s="44" t="s">
        <v>18</v>
      </c>
      <c r="E42" s="45" t="s">
        <v>170</v>
      </c>
      <c r="F42" s="44" t="s">
        <v>171</v>
      </c>
      <c r="G42" s="44" t="str">
        <f t="shared" si="1"/>
        <v>Bruno</v>
      </c>
      <c r="H42" s="46" t="s">
        <v>97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259</v>
      </c>
      <c r="R42" s="50"/>
      <c r="S42" s="45" t="s">
        <v>99</v>
      </c>
      <c r="T42" s="24" t="s">
        <v>260</v>
      </c>
      <c r="U42" s="9" t="s">
        <v>174</v>
      </c>
      <c r="V42" s="51" t="str">
        <f t="shared" si="3"/>
        <v>Ativo</v>
      </c>
      <c r="W42" s="45"/>
      <c r="X42" s="52" t="s">
        <v>101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1460312</v>
      </c>
    </row>
    <row r="43" ht="15.75" customHeight="1">
      <c r="A43" s="41" t="s">
        <v>43</v>
      </c>
      <c r="B43" s="42" t="s">
        <v>261</v>
      </c>
      <c r="C43" s="43" t="s">
        <v>262</v>
      </c>
      <c r="D43" s="44" t="s">
        <v>95</v>
      </c>
      <c r="E43" s="45" t="s">
        <v>29</v>
      </c>
      <c r="F43" s="44" t="s">
        <v>96</v>
      </c>
      <c r="G43" s="44" t="str">
        <f t="shared" si="1"/>
        <v>Augusto</v>
      </c>
      <c r="H43" s="51" t="s">
        <v>140</v>
      </c>
      <c r="I43" s="51" t="s">
        <v>213</v>
      </c>
      <c r="J43" s="44" t="str">
        <f t="shared" si="4"/>
        <v>Não</v>
      </c>
      <c r="K43" s="47">
        <v>45098.0</v>
      </c>
      <c r="L43" s="45"/>
      <c r="M43" s="45" t="s">
        <v>263</v>
      </c>
      <c r="N43" s="48">
        <v>0.006</v>
      </c>
      <c r="O43" s="44" t="s">
        <v>24</v>
      </c>
      <c r="P43" s="49">
        <v>0.0</v>
      </c>
      <c r="Q43" s="91"/>
      <c r="R43" s="60" t="s">
        <v>264</v>
      </c>
      <c r="S43" s="45" t="s">
        <v>99</v>
      </c>
      <c r="T43" s="24" t="s">
        <v>265</v>
      </c>
      <c r="U43" s="9" t="s">
        <v>34</v>
      </c>
      <c r="V43" s="51" t="str">
        <f t="shared" si="3"/>
        <v>Ativo</v>
      </c>
      <c r="W43" s="45"/>
      <c r="X43" s="52" t="s">
        <v>101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266</v>
      </c>
      <c r="C44" s="65" t="s">
        <v>267</v>
      </c>
      <c r="D44" s="9" t="s">
        <v>60</v>
      </c>
      <c r="E44" s="24" t="s">
        <v>29</v>
      </c>
      <c r="F44" s="9" t="s">
        <v>61</v>
      </c>
      <c r="G44" s="44" t="str">
        <f t="shared" si="1"/>
        <v>Breno</v>
      </c>
      <c r="H44" s="51" t="s">
        <v>97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268</v>
      </c>
      <c r="R44" s="60"/>
      <c r="S44" s="24" t="s">
        <v>99</v>
      </c>
      <c r="T44" s="24" t="s">
        <v>269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743146.2</v>
      </c>
    </row>
    <row r="45" ht="15.75" customHeight="1">
      <c r="A45" s="6" t="s">
        <v>43</v>
      </c>
      <c r="B45" s="42" t="s">
        <v>270</v>
      </c>
      <c r="C45" s="56" t="s">
        <v>271</v>
      </c>
      <c r="D45" s="9" t="s">
        <v>18</v>
      </c>
      <c r="E45" s="24" t="s">
        <v>29</v>
      </c>
      <c r="F45" s="9" t="s">
        <v>148</v>
      </c>
      <c r="G45" s="44" t="str">
        <f t="shared" si="1"/>
        <v>#N/A</v>
      </c>
      <c r="H45" s="51" t="s">
        <v>140</v>
      </c>
      <c r="I45" s="51" t="s">
        <v>213</v>
      </c>
      <c r="J45" s="44" t="str">
        <f t="shared" si="4"/>
        <v>Não</v>
      </c>
      <c r="K45" s="57">
        <v>45296.0</v>
      </c>
      <c r="L45" s="45"/>
      <c r="M45" s="93" t="s">
        <v>272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99</v>
      </c>
      <c r="T45" s="24" t="s">
        <v>273</v>
      </c>
      <c r="U45" s="9" t="s">
        <v>29</v>
      </c>
      <c r="V45" s="51" t="str">
        <f t="shared" si="3"/>
        <v>Ativo</v>
      </c>
      <c r="W45" s="45"/>
      <c r="X45" s="52" t="s">
        <v>110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274</v>
      </c>
      <c r="C46" s="98" t="s">
        <v>275</v>
      </c>
      <c r="D46" s="44" t="s">
        <v>18</v>
      </c>
      <c r="E46" s="45" t="s">
        <v>19</v>
      </c>
      <c r="F46" s="44" t="s">
        <v>113</v>
      </c>
      <c r="G46" s="44" t="str">
        <f t="shared" si="1"/>
        <v>Augusto</v>
      </c>
      <c r="H46" s="46" t="s">
        <v>97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276</v>
      </c>
      <c r="R46" s="50"/>
      <c r="S46" s="45" t="s">
        <v>99</v>
      </c>
      <c r="T46" s="24" t="s">
        <v>277</v>
      </c>
      <c r="U46" s="9" t="s">
        <v>278</v>
      </c>
      <c r="V46" s="51" t="str">
        <f t="shared" si="3"/>
        <v>Ativo</v>
      </c>
      <c r="W46" s="45"/>
      <c r="X46" s="52" t="s">
        <v>110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81941.9</v>
      </c>
    </row>
    <row r="47" ht="15.75" customHeight="1">
      <c r="A47" s="41" t="s">
        <v>43</v>
      </c>
      <c r="B47" s="55" t="s">
        <v>279</v>
      </c>
      <c r="C47" s="100" t="s">
        <v>280</v>
      </c>
      <c r="D47" s="44" t="s">
        <v>18</v>
      </c>
      <c r="E47" s="45" t="s">
        <v>170</v>
      </c>
      <c r="F47" s="44" t="s">
        <v>171</v>
      </c>
      <c r="G47" s="44" t="str">
        <f t="shared" si="1"/>
        <v>Bruno</v>
      </c>
      <c r="H47" s="51" t="s">
        <v>97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281</v>
      </c>
      <c r="S47" s="45" t="s">
        <v>99</v>
      </c>
      <c r="T47" s="24" t="s">
        <v>282</v>
      </c>
      <c r="U47" s="9" t="s">
        <v>174</v>
      </c>
      <c r="V47" s="51" t="str">
        <f t="shared" si="3"/>
        <v>Ativo</v>
      </c>
      <c r="W47" s="45"/>
      <c r="X47" s="52" t="s">
        <v>101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1627533</v>
      </c>
    </row>
    <row r="48" ht="15.75" customHeight="1">
      <c r="A48" s="41" t="s">
        <v>43</v>
      </c>
      <c r="B48" s="42" t="s">
        <v>279</v>
      </c>
      <c r="C48" s="43" t="s">
        <v>283</v>
      </c>
      <c r="D48" s="44" t="s">
        <v>18</v>
      </c>
      <c r="E48" s="45" t="s">
        <v>170</v>
      </c>
      <c r="F48" s="44" t="s">
        <v>171</v>
      </c>
      <c r="G48" s="44" t="str">
        <f t="shared" si="1"/>
        <v>#N/A</v>
      </c>
      <c r="H48" s="46" t="s">
        <v>180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188</v>
      </c>
      <c r="N48" s="48">
        <v>0.008</v>
      </c>
      <c r="O48" s="44" t="s">
        <v>189</v>
      </c>
      <c r="P48" s="49">
        <v>0.1</v>
      </c>
      <c r="Q48" s="50"/>
      <c r="R48" s="50"/>
      <c r="S48" s="45" t="s">
        <v>99</v>
      </c>
      <c r="T48" s="24" t="s">
        <v>282</v>
      </c>
      <c r="U48" s="9" t="s">
        <v>174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284</v>
      </c>
      <c r="C49" s="100" t="s">
        <v>285</v>
      </c>
      <c r="D49" s="44" t="s">
        <v>18</v>
      </c>
      <c r="E49" s="45" t="s">
        <v>170</v>
      </c>
      <c r="F49" s="44" t="s">
        <v>171</v>
      </c>
      <c r="G49" s="44" t="str">
        <f t="shared" si="1"/>
        <v>Augusto</v>
      </c>
      <c r="H49" s="51" t="s">
        <v>140</v>
      </c>
      <c r="I49" s="51" t="s">
        <v>213</v>
      </c>
      <c r="J49" s="44" t="str">
        <f t="shared" si="4"/>
        <v>Não</v>
      </c>
      <c r="K49" s="47">
        <v>45020.0</v>
      </c>
      <c r="L49" s="45"/>
      <c r="M49" s="45" t="s">
        <v>184</v>
      </c>
      <c r="N49" s="48">
        <v>0.025</v>
      </c>
      <c r="O49" s="44" t="s">
        <v>185</v>
      </c>
      <c r="P49" s="49">
        <v>0.2</v>
      </c>
      <c r="Q49" s="50"/>
      <c r="R49" s="50" t="s">
        <v>281</v>
      </c>
      <c r="S49" s="45" t="s">
        <v>99</v>
      </c>
      <c r="T49" s="24" t="s">
        <v>282</v>
      </c>
      <c r="U49" s="9" t="s">
        <v>174</v>
      </c>
      <c r="V49" s="51" t="str">
        <f t="shared" si="3"/>
        <v>Ativo</v>
      </c>
      <c r="W49" s="45"/>
      <c r="X49" s="52" t="s">
        <v>101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286</v>
      </c>
      <c r="C50" s="101" t="s">
        <v>287</v>
      </c>
      <c r="D50" s="9" t="s">
        <v>18</v>
      </c>
      <c r="E50" s="24" t="s">
        <v>29</v>
      </c>
      <c r="F50" s="9" t="s">
        <v>288</v>
      </c>
      <c r="G50" s="44" t="str">
        <f t="shared" si="1"/>
        <v>Augusto</v>
      </c>
      <c r="H50" s="51" t="s">
        <v>97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99</v>
      </c>
      <c r="T50" s="24" t="s">
        <v>289</v>
      </c>
      <c r="U50" s="9" t="s">
        <v>29</v>
      </c>
      <c r="V50" s="51" t="str">
        <f t="shared" si="3"/>
        <v>Ativo</v>
      </c>
      <c r="W50" s="24" t="s">
        <v>68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334315.1</v>
      </c>
    </row>
    <row r="51" ht="15.75" customHeight="1">
      <c r="A51" s="41" t="s">
        <v>43</v>
      </c>
      <c r="B51" s="42" t="s">
        <v>290</v>
      </c>
      <c r="C51" s="43" t="s">
        <v>291</v>
      </c>
      <c r="D51" s="44" t="s">
        <v>18</v>
      </c>
      <c r="E51" s="45" t="s">
        <v>170</v>
      </c>
      <c r="F51" s="44" t="s">
        <v>191</v>
      </c>
      <c r="G51" s="44" t="str">
        <f t="shared" si="1"/>
        <v>Augusto</v>
      </c>
      <c r="H51" s="46" t="s">
        <v>97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292</v>
      </c>
      <c r="S51" s="45" t="s">
        <v>99</v>
      </c>
      <c r="T51" s="24" t="s">
        <v>293</v>
      </c>
      <c r="U51" s="9" t="s">
        <v>174</v>
      </c>
      <c r="V51" s="51" t="str">
        <f t="shared" si="3"/>
        <v>Ativo</v>
      </c>
      <c r="W51" s="45"/>
      <c r="X51" s="52" t="s">
        <v>101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108566.5</v>
      </c>
    </row>
    <row r="52" ht="15.75" customHeight="1">
      <c r="A52" s="41" t="s">
        <v>43</v>
      </c>
      <c r="B52" s="97" t="s">
        <v>294</v>
      </c>
      <c r="C52" s="71" t="s">
        <v>295</v>
      </c>
      <c r="D52" s="44" t="s">
        <v>18</v>
      </c>
      <c r="E52" s="45" t="s">
        <v>29</v>
      </c>
      <c r="F52" s="93" t="s">
        <v>120</v>
      </c>
      <c r="G52" s="44" t="str">
        <f t="shared" si="1"/>
        <v>Augusto</v>
      </c>
      <c r="H52" s="46" t="s">
        <v>97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296</v>
      </c>
      <c r="S52" s="45" t="s">
        <v>99</v>
      </c>
      <c r="T52" s="24" t="s">
        <v>297</v>
      </c>
      <c r="U52" s="9" t="s">
        <v>29</v>
      </c>
      <c r="V52" s="51" t="str">
        <f t="shared" si="3"/>
        <v>Ativo</v>
      </c>
      <c r="W52" s="45"/>
      <c r="X52" s="52" t="s">
        <v>101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4170.34</v>
      </c>
    </row>
    <row r="53" ht="15.75" customHeight="1">
      <c r="A53" s="6" t="s">
        <v>43</v>
      </c>
      <c r="B53" s="55" t="s">
        <v>294</v>
      </c>
      <c r="C53" s="56" t="s">
        <v>298</v>
      </c>
      <c r="D53" s="9" t="s">
        <v>18</v>
      </c>
      <c r="E53" s="24" t="s">
        <v>29</v>
      </c>
      <c r="F53" s="93" t="s">
        <v>120</v>
      </c>
      <c r="G53" s="44" t="str">
        <f t="shared" si="1"/>
        <v>Augusto</v>
      </c>
      <c r="H53" s="51" t="s">
        <v>140</v>
      </c>
      <c r="I53" s="51" t="s">
        <v>141</v>
      </c>
      <c r="J53" s="44" t="str">
        <f t="shared" si="4"/>
        <v>Não</v>
      </c>
      <c r="K53" s="57">
        <v>45293.0</v>
      </c>
      <c r="L53" s="45"/>
      <c r="M53" s="24" t="s">
        <v>142</v>
      </c>
      <c r="N53" s="58">
        <v>0.0</v>
      </c>
      <c r="O53" s="9" t="s">
        <v>24</v>
      </c>
      <c r="P53" s="59">
        <v>0.0</v>
      </c>
      <c r="Q53" s="63"/>
      <c r="R53" s="99" t="s">
        <v>299</v>
      </c>
      <c r="S53" s="24" t="s">
        <v>99</v>
      </c>
      <c r="T53" s="24" t="s">
        <v>297</v>
      </c>
      <c r="U53" s="9" t="s">
        <v>29</v>
      </c>
      <c r="V53" s="51" t="str">
        <f t="shared" si="3"/>
        <v>Ativo</v>
      </c>
      <c r="W53" s="45"/>
      <c r="X53" s="52" t="s">
        <v>101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27180.42</v>
      </c>
    </row>
    <row r="54" ht="15.75" customHeight="1">
      <c r="A54" s="6" t="s">
        <v>43</v>
      </c>
      <c r="B54" s="55" t="s">
        <v>300</v>
      </c>
      <c r="C54" s="103" t="s">
        <v>301</v>
      </c>
      <c r="D54" s="9" t="s">
        <v>60</v>
      </c>
      <c r="E54" s="24" t="s">
        <v>29</v>
      </c>
      <c r="F54" s="11" t="s">
        <v>302</v>
      </c>
      <c r="G54" s="44" t="str">
        <f t="shared" si="1"/>
        <v>#N/A</v>
      </c>
      <c r="H54" s="51" t="s">
        <v>114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303</v>
      </c>
      <c r="R54" s="99"/>
      <c r="S54" s="24" t="s">
        <v>99</v>
      </c>
      <c r="T54" s="24" t="s">
        <v>304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305</v>
      </c>
      <c r="C55" s="104" t="s">
        <v>306</v>
      </c>
      <c r="D55" s="44" t="s">
        <v>18</v>
      </c>
      <c r="E55" s="45" t="s">
        <v>29</v>
      </c>
      <c r="F55" s="44" t="s">
        <v>135</v>
      </c>
      <c r="G55" s="44" t="str">
        <f t="shared" si="1"/>
        <v>Breno</v>
      </c>
      <c r="H55" s="46" t="s">
        <v>97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99</v>
      </c>
      <c r="T55" s="24" t="s">
        <v>307</v>
      </c>
      <c r="U55" s="9" t="s">
        <v>29</v>
      </c>
      <c r="V55" s="51" t="str">
        <f t="shared" si="3"/>
        <v>Ativo</v>
      </c>
      <c r="W55" s="45"/>
      <c r="X55" s="52" t="s">
        <v>110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688024.7</v>
      </c>
    </row>
    <row r="56" ht="15.75" customHeight="1">
      <c r="A56" s="41" t="s">
        <v>43</v>
      </c>
      <c r="B56" s="42" t="s">
        <v>308</v>
      </c>
      <c r="C56" s="43" t="s">
        <v>309</v>
      </c>
      <c r="D56" s="44" t="s">
        <v>18</v>
      </c>
      <c r="E56" s="45" t="s">
        <v>29</v>
      </c>
      <c r="F56" s="44" t="s">
        <v>288</v>
      </c>
      <c r="G56" s="44" t="str">
        <f t="shared" si="1"/>
        <v>Augusto</v>
      </c>
      <c r="H56" s="51" t="s">
        <v>140</v>
      </c>
      <c r="I56" s="51" t="s">
        <v>213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99</v>
      </c>
      <c r="T56" s="24" t="s">
        <v>310</v>
      </c>
      <c r="U56" s="9" t="s">
        <v>29</v>
      </c>
      <c r="V56" s="51" t="str">
        <f t="shared" si="3"/>
        <v>Ativo</v>
      </c>
      <c r="W56" s="45"/>
      <c r="X56" s="52" t="s">
        <v>110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311</v>
      </c>
      <c r="C57" s="43" t="s">
        <v>312</v>
      </c>
      <c r="D57" s="44" t="s">
        <v>18</v>
      </c>
      <c r="E57" s="45" t="s">
        <v>19</v>
      </c>
      <c r="F57" s="44" t="s">
        <v>207</v>
      </c>
      <c r="G57" s="44" t="str">
        <f t="shared" si="1"/>
        <v>Augusto</v>
      </c>
      <c r="H57" s="51" t="s">
        <v>97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99</v>
      </c>
      <c r="T57" s="24" t="s">
        <v>313</v>
      </c>
      <c r="U57" s="9" t="s">
        <v>19</v>
      </c>
      <c r="V57" s="51" t="str">
        <f t="shared" si="3"/>
        <v>Ativo</v>
      </c>
      <c r="W57" s="45"/>
      <c r="X57" s="52" t="s">
        <v>110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80404.3</v>
      </c>
    </row>
    <row r="58" ht="15.75" customHeight="1">
      <c r="A58" s="41" t="s">
        <v>43</v>
      </c>
      <c r="B58" s="42" t="s">
        <v>314</v>
      </c>
      <c r="C58" s="43" t="s">
        <v>315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180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316</v>
      </c>
      <c r="S58" s="45" t="s">
        <v>99</v>
      </c>
      <c r="T58" s="24" t="s">
        <v>317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318</v>
      </c>
      <c r="C59" s="43" t="s">
        <v>319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97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320</v>
      </c>
      <c r="R59" s="50"/>
      <c r="S59" s="45" t="s">
        <v>99</v>
      </c>
      <c r="T59" s="24" t="s">
        <v>321</v>
      </c>
      <c r="U59" s="9" t="s">
        <v>19</v>
      </c>
      <c r="V59" s="51" t="str">
        <f t="shared" si="3"/>
        <v>Ativo</v>
      </c>
      <c r="W59" s="45"/>
      <c r="X59" s="52" t="s">
        <v>110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578109.6</v>
      </c>
    </row>
    <row r="60" ht="15.75" customHeight="1">
      <c r="A60" s="41" t="s">
        <v>43</v>
      </c>
      <c r="B60" s="42" t="s">
        <v>322</v>
      </c>
      <c r="C60" s="43" t="s">
        <v>323</v>
      </c>
      <c r="D60" s="44" t="s">
        <v>18</v>
      </c>
      <c r="E60" s="45" t="s">
        <v>19</v>
      </c>
      <c r="F60" s="44" t="s">
        <v>113</v>
      </c>
      <c r="G60" s="44" t="str">
        <f t="shared" si="1"/>
        <v>Augusto</v>
      </c>
      <c r="H60" s="46" t="s">
        <v>97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99</v>
      </c>
      <c r="T60" s="24" t="s">
        <v>324</v>
      </c>
      <c r="U60" s="9" t="s">
        <v>29</v>
      </c>
      <c r="V60" s="51" t="str">
        <f t="shared" si="3"/>
        <v>Ativo</v>
      </c>
      <c r="W60" s="45"/>
      <c r="X60" s="52" t="s">
        <v>110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36471.4</v>
      </c>
    </row>
    <row r="61" ht="15.75" customHeight="1">
      <c r="A61" s="41" t="s">
        <v>43</v>
      </c>
      <c r="B61" s="55" t="s">
        <v>325</v>
      </c>
      <c r="C61" s="56" t="s">
        <v>326</v>
      </c>
      <c r="D61" s="9" t="s">
        <v>18</v>
      </c>
      <c r="E61" s="24" t="s">
        <v>29</v>
      </c>
      <c r="F61" s="9" t="s">
        <v>327</v>
      </c>
      <c r="G61" s="44" t="str">
        <f t="shared" si="1"/>
        <v>#N/A</v>
      </c>
      <c r="H61" s="51" t="s">
        <v>114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99</v>
      </c>
      <c r="T61" s="24" t="s">
        <v>328</v>
      </c>
      <c r="U61" s="9" t="s">
        <v>29</v>
      </c>
      <c r="V61" s="51" t="str">
        <f t="shared" si="3"/>
        <v>Ativo</v>
      </c>
      <c r="W61" s="24" t="s">
        <v>68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329</v>
      </c>
      <c r="C62" s="43" t="s">
        <v>330</v>
      </c>
      <c r="D62" s="44" t="s">
        <v>18</v>
      </c>
      <c r="E62" s="45" t="s">
        <v>19</v>
      </c>
      <c r="F62" s="44" t="s">
        <v>113</v>
      </c>
      <c r="G62" s="44" t="str">
        <f t="shared" si="1"/>
        <v>#N/A</v>
      </c>
      <c r="H62" s="51" t="s">
        <v>140</v>
      </c>
      <c r="I62" s="46" t="s">
        <v>213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99</v>
      </c>
      <c r="T62" s="24" t="s">
        <v>331</v>
      </c>
      <c r="U62" s="9" t="s">
        <v>19</v>
      </c>
      <c r="V62" s="51" t="str">
        <f t="shared" si="3"/>
        <v>Ativo</v>
      </c>
      <c r="W62" s="45"/>
      <c r="X62" s="52" t="s">
        <v>110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332</v>
      </c>
      <c r="C63" s="56" t="s">
        <v>333</v>
      </c>
      <c r="D63" s="9" t="s">
        <v>60</v>
      </c>
      <c r="E63" s="24" t="s">
        <v>29</v>
      </c>
      <c r="F63" s="9" t="s">
        <v>302</v>
      </c>
      <c r="G63" s="44" t="str">
        <f t="shared" si="1"/>
        <v>Breno</v>
      </c>
      <c r="H63" s="51" t="s">
        <v>97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334</v>
      </c>
      <c r="R63" s="50"/>
      <c r="S63" s="24" t="s">
        <v>99</v>
      </c>
      <c r="T63" s="24" t="s">
        <v>335</v>
      </c>
      <c r="U63" s="9" t="s">
        <v>29</v>
      </c>
      <c r="V63" s="51" t="str">
        <f t="shared" si="3"/>
        <v>Ativo</v>
      </c>
      <c r="W63" s="45"/>
      <c r="X63" s="52" t="s">
        <v>101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620318.9</v>
      </c>
    </row>
    <row r="64" ht="15.75" customHeight="1">
      <c r="A64" s="41" t="s">
        <v>43</v>
      </c>
      <c r="B64" s="61" t="s">
        <v>336</v>
      </c>
      <c r="C64" s="43" t="s">
        <v>337</v>
      </c>
      <c r="D64" s="44" t="s">
        <v>18</v>
      </c>
      <c r="E64" s="45" t="s">
        <v>170</v>
      </c>
      <c r="F64" s="44" t="s">
        <v>171</v>
      </c>
      <c r="G64" s="44" t="str">
        <f t="shared" si="1"/>
        <v>Bruno</v>
      </c>
      <c r="H64" s="46" t="s">
        <v>97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98</v>
      </c>
      <c r="N64" s="48">
        <v>0.012</v>
      </c>
      <c r="O64" s="44" t="s">
        <v>24</v>
      </c>
      <c r="P64" s="49">
        <v>0.0</v>
      </c>
      <c r="Q64" s="50"/>
      <c r="R64" s="60" t="s">
        <v>338</v>
      </c>
      <c r="S64" s="45" t="s">
        <v>99</v>
      </c>
      <c r="T64" s="24" t="s">
        <v>339</v>
      </c>
      <c r="U64" s="9" t="s">
        <v>145</v>
      </c>
      <c r="V64" s="51" t="str">
        <f t="shared" si="3"/>
        <v>Ativo</v>
      </c>
      <c r="W64" s="45"/>
      <c r="X64" s="52" t="s">
        <v>110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6278738</v>
      </c>
    </row>
    <row r="65" ht="15.75" customHeight="1">
      <c r="A65" s="41" t="s">
        <v>43</v>
      </c>
      <c r="B65" s="42" t="s">
        <v>340</v>
      </c>
      <c r="C65" s="43" t="s">
        <v>341</v>
      </c>
      <c r="D65" s="44" t="s">
        <v>18</v>
      </c>
      <c r="E65" s="45" t="s">
        <v>29</v>
      </c>
      <c r="F65" s="44" t="s">
        <v>162</v>
      </c>
      <c r="G65" s="44" t="str">
        <f t="shared" si="1"/>
        <v>Breno</v>
      </c>
      <c r="H65" s="46" t="s">
        <v>97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342</v>
      </c>
      <c r="R65" s="50"/>
      <c r="S65" s="45" t="s">
        <v>99</v>
      </c>
      <c r="T65" s="24" t="s">
        <v>343</v>
      </c>
      <c r="U65" s="9" t="s">
        <v>29</v>
      </c>
      <c r="V65" s="51" t="str">
        <f t="shared" si="3"/>
        <v>Ativo</v>
      </c>
      <c r="W65" s="45"/>
      <c r="X65" s="52" t="s">
        <v>110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728968.4</v>
      </c>
    </row>
    <row r="66" ht="15.75" customHeight="1">
      <c r="A66" s="41" t="s">
        <v>43</v>
      </c>
      <c r="B66" s="42" t="s">
        <v>344</v>
      </c>
      <c r="C66" s="43" t="s">
        <v>345</v>
      </c>
      <c r="D66" s="44" t="s">
        <v>18</v>
      </c>
      <c r="E66" s="45" t="s">
        <v>170</v>
      </c>
      <c r="F66" s="44" t="s">
        <v>191</v>
      </c>
      <c r="G66" s="44" t="str">
        <f t="shared" si="1"/>
        <v>Bruno</v>
      </c>
      <c r="H66" s="46" t="s">
        <v>97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99</v>
      </c>
      <c r="T66" s="24" t="s">
        <v>346</v>
      </c>
      <c r="U66" s="9" t="s">
        <v>174</v>
      </c>
      <c r="V66" s="51" t="str">
        <f t="shared" si="3"/>
        <v>Ativo</v>
      </c>
      <c r="W66" s="45"/>
      <c r="X66" s="52" t="s">
        <v>101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1983773</v>
      </c>
    </row>
    <row r="67" ht="15.75" customHeight="1">
      <c r="A67" s="41" t="s">
        <v>43</v>
      </c>
      <c r="B67" s="106" t="s">
        <v>347</v>
      </c>
      <c r="C67" s="107" t="s">
        <v>348</v>
      </c>
      <c r="D67" s="9" t="s">
        <v>95</v>
      </c>
      <c r="E67" s="24" t="s">
        <v>29</v>
      </c>
      <c r="F67" s="9" t="s">
        <v>349</v>
      </c>
      <c r="G67" s="44" t="str">
        <f t="shared" si="1"/>
        <v>Augusto</v>
      </c>
      <c r="H67" s="51" t="s">
        <v>97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98</v>
      </c>
      <c r="N67" s="58">
        <v>0.014</v>
      </c>
      <c r="O67" s="9" t="s">
        <v>48</v>
      </c>
      <c r="P67" s="59">
        <v>0.1</v>
      </c>
      <c r="Q67" s="25" t="s">
        <v>350</v>
      </c>
      <c r="R67" s="50"/>
      <c r="S67" s="24" t="s">
        <v>99</v>
      </c>
      <c r="T67" s="23" t="s">
        <v>351</v>
      </c>
      <c r="U67" s="9" t="s">
        <v>29</v>
      </c>
      <c r="V67" s="51" t="str">
        <f t="shared" si="3"/>
        <v>Ativo</v>
      </c>
      <c r="W67" s="24" t="s">
        <v>117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171257.2</v>
      </c>
    </row>
    <row r="68" ht="15.75" customHeight="1">
      <c r="A68" s="41" t="s">
        <v>43</v>
      </c>
      <c r="B68" s="42" t="s">
        <v>352</v>
      </c>
      <c r="C68" s="43" t="s">
        <v>353</v>
      </c>
      <c r="D68" s="44" t="s">
        <v>18</v>
      </c>
      <c r="E68" s="45" t="s">
        <v>170</v>
      </c>
      <c r="F68" s="44" t="s">
        <v>171</v>
      </c>
      <c r="G68" s="44" t="str">
        <f t="shared" si="1"/>
        <v>Breno</v>
      </c>
      <c r="H68" s="46" t="s">
        <v>97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184</v>
      </c>
      <c r="N68" s="48">
        <v>0.0065</v>
      </c>
      <c r="O68" s="44" t="s">
        <v>185</v>
      </c>
      <c r="P68" s="49">
        <v>0.2</v>
      </c>
      <c r="Q68" s="50"/>
      <c r="R68" s="50"/>
      <c r="S68" s="45" t="s">
        <v>99</v>
      </c>
      <c r="T68" s="24" t="s">
        <v>354</v>
      </c>
      <c r="U68" s="9" t="s">
        <v>174</v>
      </c>
      <c r="V68" s="51" t="str">
        <f t="shared" si="3"/>
        <v>Ativo</v>
      </c>
      <c r="W68" s="45"/>
      <c r="X68" s="52" t="s">
        <v>101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769942.6</v>
      </c>
    </row>
    <row r="69" ht="15.75" customHeight="1">
      <c r="A69" s="41" t="s">
        <v>43</v>
      </c>
      <c r="B69" s="61" t="s">
        <v>352</v>
      </c>
      <c r="C69" s="43" t="s">
        <v>355</v>
      </c>
      <c r="D69" s="44" t="s">
        <v>18</v>
      </c>
      <c r="E69" s="45" t="s">
        <v>170</v>
      </c>
      <c r="F69" s="44" t="s">
        <v>171</v>
      </c>
      <c r="G69" s="44" t="str">
        <f t="shared" si="1"/>
        <v>Bruno</v>
      </c>
      <c r="H69" s="46" t="s">
        <v>97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356</v>
      </c>
      <c r="S69" s="45" t="s">
        <v>99</v>
      </c>
      <c r="T69" s="24" t="s">
        <v>354</v>
      </c>
      <c r="U69" s="9" t="s">
        <v>174</v>
      </c>
      <c r="V69" s="51" t="str">
        <f t="shared" si="3"/>
        <v>Ativo</v>
      </c>
      <c r="W69" s="45"/>
      <c r="X69" s="52" t="s">
        <v>101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8276038</v>
      </c>
    </row>
    <row r="70" ht="15.75" customHeight="1">
      <c r="A70" s="41" t="s">
        <v>43</v>
      </c>
      <c r="B70" s="42" t="s">
        <v>352</v>
      </c>
      <c r="C70" s="43" t="s">
        <v>357</v>
      </c>
      <c r="D70" s="44" t="s">
        <v>18</v>
      </c>
      <c r="E70" s="45" t="s">
        <v>170</v>
      </c>
      <c r="F70" s="44" t="s">
        <v>171</v>
      </c>
      <c r="G70" s="44" t="str">
        <f t="shared" si="1"/>
        <v>Augusto</v>
      </c>
      <c r="H70" s="46" t="s">
        <v>140</v>
      </c>
      <c r="I70" s="51" t="s">
        <v>141</v>
      </c>
      <c r="J70" s="44" t="str">
        <f t="shared" si="4"/>
        <v>Sim</v>
      </c>
      <c r="K70" s="47">
        <v>45163.0</v>
      </c>
      <c r="L70" s="45"/>
      <c r="M70" s="45" t="s">
        <v>184</v>
      </c>
      <c r="N70" s="48">
        <v>0.0</v>
      </c>
      <c r="O70" s="44" t="s">
        <v>24</v>
      </c>
      <c r="P70" s="49">
        <v>0.0</v>
      </c>
      <c r="Q70" s="108" t="s">
        <v>358</v>
      </c>
      <c r="R70" s="60" t="s">
        <v>359</v>
      </c>
      <c r="S70" s="45" t="s">
        <v>99</v>
      </c>
      <c r="T70" s="24" t="s">
        <v>354</v>
      </c>
      <c r="U70" s="9" t="s">
        <v>174</v>
      </c>
      <c r="V70" s="51" t="str">
        <f t="shared" si="3"/>
        <v>Ativo</v>
      </c>
      <c r="W70" s="45"/>
      <c r="X70" s="52" t="s">
        <v>101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21728.78</v>
      </c>
    </row>
    <row r="71" ht="15.75" customHeight="1">
      <c r="A71" s="41" t="s">
        <v>43</v>
      </c>
      <c r="B71" s="42" t="s">
        <v>360</v>
      </c>
      <c r="C71" s="43" t="s">
        <v>361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97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362</v>
      </c>
      <c r="T71" s="24" t="s">
        <v>363</v>
      </c>
      <c r="U71" s="9" t="s">
        <v>19</v>
      </c>
      <c r="V71" s="51" t="str">
        <f t="shared" si="3"/>
        <v>Ativo</v>
      </c>
      <c r="W71" s="45"/>
      <c r="X71" s="52" t="s">
        <v>110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252195.9</v>
      </c>
    </row>
    <row r="72" ht="15.75" customHeight="1">
      <c r="A72" s="41" t="s">
        <v>43</v>
      </c>
      <c r="B72" s="42" t="s">
        <v>364</v>
      </c>
      <c r="C72" s="43" t="s">
        <v>365</v>
      </c>
      <c r="D72" s="44" t="s">
        <v>18</v>
      </c>
      <c r="E72" s="45" t="s">
        <v>29</v>
      </c>
      <c r="F72" s="44" t="s">
        <v>366</v>
      </c>
      <c r="G72" s="44" t="str">
        <f t="shared" si="1"/>
        <v>#N/A</v>
      </c>
      <c r="H72" s="46" t="s">
        <v>140</v>
      </c>
      <c r="I72" s="51" t="s">
        <v>141</v>
      </c>
      <c r="J72" s="44" t="str">
        <f t="shared" si="4"/>
        <v>Sim</v>
      </c>
      <c r="K72" s="47">
        <v>44988.0</v>
      </c>
      <c r="L72" s="45"/>
      <c r="M72" s="45" t="s">
        <v>142</v>
      </c>
      <c r="N72" s="48">
        <v>0.0</v>
      </c>
      <c r="O72" s="44" t="s">
        <v>24</v>
      </c>
      <c r="P72" s="49">
        <v>0.0</v>
      </c>
      <c r="Q72" s="60" t="s">
        <v>367</v>
      </c>
      <c r="R72" s="50"/>
      <c r="S72" s="45" t="s">
        <v>362</v>
      </c>
      <c r="T72" s="24" t="s">
        <v>368</v>
      </c>
      <c r="U72" s="9" t="s">
        <v>34</v>
      </c>
      <c r="V72" s="51" t="str">
        <f t="shared" si="3"/>
        <v>Ativo</v>
      </c>
      <c r="W72" s="45"/>
      <c r="X72" s="52" t="s">
        <v>110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97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99</v>
      </c>
      <c r="T73" s="24" t="s">
        <v>371</v>
      </c>
      <c r="U73" s="9" t="s">
        <v>19</v>
      </c>
      <c r="V73" s="51" t="str">
        <f t="shared" si="3"/>
        <v>Ativo</v>
      </c>
      <c r="W73" s="45"/>
      <c r="X73" s="52" t="s">
        <v>110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120192.4</v>
      </c>
    </row>
    <row r="74" ht="15.75" customHeight="1">
      <c r="A74" s="41" t="s">
        <v>43</v>
      </c>
      <c r="B74" s="42" t="s">
        <v>372</v>
      </c>
      <c r="C74" s="43" t="s">
        <v>373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99</v>
      </c>
      <c r="T74" s="24" t="s">
        <v>374</v>
      </c>
      <c r="U74" s="9" t="s">
        <v>19</v>
      </c>
      <c r="V74" s="51" t="str">
        <f t="shared" si="3"/>
        <v>Ativo</v>
      </c>
      <c r="W74" s="45"/>
      <c r="X74" s="52" t="s">
        <v>110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297721.2</v>
      </c>
    </row>
    <row r="75" ht="15.75" customHeight="1">
      <c r="A75" s="41" t="s">
        <v>43</v>
      </c>
      <c r="B75" s="42" t="s">
        <v>375</v>
      </c>
      <c r="C75" s="67" t="s">
        <v>376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377</v>
      </c>
      <c r="R75" s="50"/>
      <c r="S75" s="45" t="s">
        <v>99</v>
      </c>
      <c r="T75" s="24" t="s">
        <v>378</v>
      </c>
      <c r="U75" s="9" t="s">
        <v>19</v>
      </c>
      <c r="V75" s="51" t="str">
        <f t="shared" si="3"/>
        <v>Ativo</v>
      </c>
      <c r="W75" s="45"/>
      <c r="X75" s="52" t="s">
        <v>110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76478.65</v>
      </c>
    </row>
    <row r="76" ht="15.75" customHeight="1">
      <c r="A76" s="41" t="s">
        <v>43</v>
      </c>
      <c r="B76" s="66" t="s">
        <v>379</v>
      </c>
      <c r="C76" s="67" t="s">
        <v>380</v>
      </c>
      <c r="D76" s="44" t="s">
        <v>18</v>
      </c>
      <c r="E76" s="45" t="s">
        <v>19</v>
      </c>
      <c r="F76" s="110" t="s">
        <v>381</v>
      </c>
      <c r="G76" s="44" t="str">
        <f t="shared" si="1"/>
        <v>Augusto</v>
      </c>
      <c r="H76" s="51" t="s">
        <v>140</v>
      </c>
      <c r="I76" s="51" t="s">
        <v>213</v>
      </c>
      <c r="J76" s="44" t="str">
        <f t="shared" si="4"/>
        <v>Não</v>
      </c>
      <c r="K76" s="47">
        <v>45191.0</v>
      </c>
      <c r="L76" s="45"/>
      <c r="M76" s="45" t="s">
        <v>382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362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110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300.28</v>
      </c>
    </row>
    <row r="77" ht="15.75" customHeight="1">
      <c r="A77" s="41" t="s">
        <v>43</v>
      </c>
      <c r="B77" s="42" t="s">
        <v>384</v>
      </c>
      <c r="C77" s="43" t="s">
        <v>385</v>
      </c>
      <c r="D77" s="44" t="s">
        <v>18</v>
      </c>
      <c r="E77" s="45" t="s">
        <v>170</v>
      </c>
      <c r="F77" s="44" t="s">
        <v>171</v>
      </c>
      <c r="G77" s="44" t="str">
        <f t="shared" si="1"/>
        <v>#N/A</v>
      </c>
      <c r="H77" s="51" t="s">
        <v>180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184</v>
      </c>
      <c r="N77" s="48">
        <v>0.025</v>
      </c>
      <c r="O77" s="44" t="s">
        <v>185</v>
      </c>
      <c r="P77" s="49">
        <v>0.2</v>
      </c>
      <c r="Q77" s="63"/>
      <c r="R77" s="60" t="s">
        <v>386</v>
      </c>
      <c r="S77" s="45" t="s">
        <v>99</v>
      </c>
      <c r="T77" s="24" t="s">
        <v>387</v>
      </c>
      <c r="U77" s="9" t="s">
        <v>174</v>
      </c>
      <c r="V77" s="51" t="str">
        <f t="shared" si="3"/>
        <v>Encerrado</v>
      </c>
      <c r="W77" s="45"/>
      <c r="X77" s="52" t="s">
        <v>101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384</v>
      </c>
      <c r="C78" s="43" t="s">
        <v>388</v>
      </c>
      <c r="D78" s="44" t="s">
        <v>18</v>
      </c>
      <c r="E78" s="45" t="s">
        <v>170</v>
      </c>
      <c r="F78" s="44" t="s">
        <v>171</v>
      </c>
      <c r="G78" s="44" t="str">
        <f t="shared" si="1"/>
        <v>#N/A</v>
      </c>
      <c r="H78" s="51" t="s">
        <v>180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386</v>
      </c>
      <c r="S78" s="45" t="s">
        <v>99</v>
      </c>
      <c r="T78" s="24" t="s">
        <v>387</v>
      </c>
      <c r="U78" s="9" t="s">
        <v>174</v>
      </c>
      <c r="V78" s="51" t="str">
        <f t="shared" si="3"/>
        <v>Encerrado</v>
      </c>
      <c r="W78" s="45"/>
      <c r="X78" s="52" t="s">
        <v>101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384</v>
      </c>
      <c r="C79" s="67" t="s">
        <v>389</v>
      </c>
      <c r="D79" s="44" t="s">
        <v>18</v>
      </c>
      <c r="E79" s="45" t="s">
        <v>170</v>
      </c>
      <c r="F79" s="44" t="s">
        <v>171</v>
      </c>
      <c r="G79" s="44" t="str">
        <f t="shared" si="1"/>
        <v>#N/A</v>
      </c>
      <c r="H79" s="51" t="s">
        <v>180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142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99</v>
      </c>
      <c r="T79" s="24" t="s">
        <v>387</v>
      </c>
      <c r="U79" s="9" t="s">
        <v>174</v>
      </c>
      <c r="V79" s="51" t="str">
        <f t="shared" si="3"/>
        <v>Encerrado</v>
      </c>
      <c r="W79" s="45"/>
      <c r="X79" s="52" t="s">
        <v>101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390</v>
      </c>
      <c r="C80" s="113" t="s">
        <v>391</v>
      </c>
      <c r="D80" s="9" t="s">
        <v>18</v>
      </c>
      <c r="E80" s="24" t="s">
        <v>29</v>
      </c>
      <c r="F80" s="9" t="s">
        <v>135</v>
      </c>
      <c r="G80" s="44" t="str">
        <f t="shared" si="1"/>
        <v>Augusto</v>
      </c>
      <c r="H80" s="51" t="s">
        <v>97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121</v>
      </c>
      <c r="N80" s="58">
        <v>0.0</v>
      </c>
      <c r="O80" s="9" t="s">
        <v>24</v>
      </c>
      <c r="P80" s="59">
        <v>0.0</v>
      </c>
      <c r="Q80" s="50"/>
      <c r="R80" s="50"/>
      <c r="S80" s="24" t="s">
        <v>99</v>
      </c>
      <c r="T80" s="5" t="s">
        <v>392</v>
      </c>
      <c r="U80" s="9" t="s">
        <v>29</v>
      </c>
      <c r="V80" s="51" t="str">
        <f t="shared" si="3"/>
        <v>Ativo</v>
      </c>
      <c r="W80" s="45"/>
      <c r="X80" s="52" t="s">
        <v>110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12231.43</v>
      </c>
    </row>
    <row r="81" ht="15.75" customHeight="1">
      <c r="A81" s="6" t="s">
        <v>43</v>
      </c>
      <c r="B81" s="114" t="s">
        <v>393</v>
      </c>
      <c r="C81" s="65" t="s">
        <v>394</v>
      </c>
      <c r="D81" s="9" t="s">
        <v>95</v>
      </c>
      <c r="E81" s="24" t="s">
        <v>29</v>
      </c>
      <c r="F81" s="9" t="s">
        <v>139</v>
      </c>
      <c r="G81" s="44" t="str">
        <f t="shared" si="1"/>
        <v>#N/A</v>
      </c>
      <c r="H81" s="51" t="s">
        <v>140</v>
      </c>
      <c r="I81" s="51" t="s">
        <v>141</v>
      </c>
      <c r="J81" s="44" t="str">
        <f t="shared" si="4"/>
        <v>Não</v>
      </c>
      <c r="K81" s="57">
        <v>45414.0</v>
      </c>
      <c r="L81" s="45"/>
      <c r="M81" s="24" t="s">
        <v>142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99</v>
      </c>
      <c r="T81" s="23" t="s">
        <v>395</v>
      </c>
      <c r="U81" s="9" t="s">
        <v>34</v>
      </c>
      <c r="V81" s="51" t="str">
        <f t="shared" si="3"/>
        <v>Ativo</v>
      </c>
      <c r="W81" s="24" t="s">
        <v>68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396</v>
      </c>
      <c r="C82" s="56" t="s">
        <v>397</v>
      </c>
      <c r="D82" s="9" t="s">
        <v>18</v>
      </c>
      <c r="E82" s="24" t="s">
        <v>170</v>
      </c>
      <c r="F82" s="44" t="s">
        <v>171</v>
      </c>
      <c r="G82" s="44" t="str">
        <f t="shared" si="1"/>
        <v>Augusto</v>
      </c>
      <c r="H82" s="51" t="s">
        <v>97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121</v>
      </c>
      <c r="N82" s="58">
        <v>0.0</v>
      </c>
      <c r="O82" s="9" t="s">
        <v>24</v>
      </c>
      <c r="P82" s="59">
        <v>0.0</v>
      </c>
      <c r="Q82" s="50"/>
      <c r="R82" s="50"/>
      <c r="S82" s="24" t="s">
        <v>99</v>
      </c>
      <c r="T82" s="24" t="s">
        <v>398</v>
      </c>
      <c r="U82" s="9" t="s">
        <v>174</v>
      </c>
      <c r="V82" s="51" t="str">
        <f t="shared" si="3"/>
        <v>Ativo</v>
      </c>
      <c r="W82" s="45"/>
      <c r="X82" s="52" t="s">
        <v>101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7328.56</v>
      </c>
    </row>
    <row r="83" ht="15.75" customHeight="1">
      <c r="A83" s="41" t="s">
        <v>43</v>
      </c>
      <c r="B83" s="80" t="s">
        <v>399</v>
      </c>
      <c r="C83" s="98" t="s">
        <v>400</v>
      </c>
      <c r="D83" s="44" t="s">
        <v>18</v>
      </c>
      <c r="E83" s="45" t="s">
        <v>170</v>
      </c>
      <c r="F83" s="44" t="s">
        <v>191</v>
      </c>
      <c r="G83" s="44" t="str">
        <f t="shared" si="1"/>
        <v>Augusto</v>
      </c>
      <c r="H83" s="46" t="s">
        <v>97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98</v>
      </c>
      <c r="N83" s="48">
        <v>0.012</v>
      </c>
      <c r="O83" s="44" t="s">
        <v>48</v>
      </c>
      <c r="P83" s="49">
        <v>0.1</v>
      </c>
      <c r="Q83" s="63"/>
      <c r="R83" s="60" t="s">
        <v>401</v>
      </c>
      <c r="S83" s="45" t="s">
        <v>99</v>
      </c>
      <c r="T83" s="24" t="s">
        <v>402</v>
      </c>
      <c r="U83" s="9" t="s">
        <v>174</v>
      </c>
      <c r="V83" s="51" t="str">
        <f t="shared" si="3"/>
        <v>Ativo</v>
      </c>
      <c r="W83" s="45"/>
      <c r="X83" s="52" t="s">
        <v>101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250857.7</v>
      </c>
    </row>
    <row r="84" ht="15.75" customHeight="1">
      <c r="A84" s="41" t="s">
        <v>43</v>
      </c>
      <c r="B84" s="42" t="s">
        <v>403</v>
      </c>
      <c r="C84" s="43" t="s">
        <v>404</v>
      </c>
      <c r="D84" s="44" t="s">
        <v>95</v>
      </c>
      <c r="E84" s="45" t="s">
        <v>29</v>
      </c>
      <c r="F84" s="44" t="s">
        <v>405</v>
      </c>
      <c r="G84" s="44" t="str">
        <f t="shared" si="1"/>
        <v>Bruno</v>
      </c>
      <c r="H84" s="46" t="s">
        <v>97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406</v>
      </c>
      <c r="R84" s="50"/>
      <c r="S84" s="45" t="s">
        <v>99</v>
      </c>
      <c r="T84" s="24" t="s">
        <v>407</v>
      </c>
      <c r="U84" s="9" t="s">
        <v>29</v>
      </c>
      <c r="V84" s="51" t="str">
        <f t="shared" si="3"/>
        <v>Ativo</v>
      </c>
      <c r="W84" s="45"/>
      <c r="X84" s="52" t="s">
        <v>101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3858510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18</v>
      </c>
      <c r="E85" s="45" t="s">
        <v>29</v>
      </c>
      <c r="F85" s="44" t="s">
        <v>288</v>
      </c>
      <c r="G85" s="44" t="str">
        <f t="shared" si="1"/>
        <v>Breno</v>
      </c>
      <c r="H85" s="46" t="s">
        <v>97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184</v>
      </c>
      <c r="N85" s="48">
        <v>0.025</v>
      </c>
      <c r="O85" s="44" t="s">
        <v>185</v>
      </c>
      <c r="P85" s="49">
        <v>0.2</v>
      </c>
      <c r="Q85" s="50"/>
      <c r="R85" s="50"/>
      <c r="S85" s="45" t="s">
        <v>99</v>
      </c>
      <c r="T85" s="24" t="s">
        <v>410</v>
      </c>
      <c r="U85" s="9" t="s">
        <v>29</v>
      </c>
      <c r="V85" s="51" t="str">
        <f t="shared" si="3"/>
        <v>Ativo</v>
      </c>
      <c r="W85" s="45"/>
      <c r="X85" s="52" t="s">
        <v>110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446633.5</v>
      </c>
    </row>
    <row r="86" ht="15.75" customHeight="1">
      <c r="A86" s="41" t="s">
        <v>43</v>
      </c>
      <c r="B86" s="42" t="s">
        <v>408</v>
      </c>
      <c r="C86" s="43" t="s">
        <v>411</v>
      </c>
      <c r="D86" s="44" t="s">
        <v>18</v>
      </c>
      <c r="E86" s="45" t="s">
        <v>29</v>
      </c>
      <c r="F86" s="44" t="s">
        <v>288</v>
      </c>
      <c r="G86" s="44" t="str">
        <f t="shared" si="1"/>
        <v>Augusto</v>
      </c>
      <c r="H86" s="46" t="s">
        <v>97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412</v>
      </c>
      <c r="N86" s="48">
        <v>0.02</v>
      </c>
      <c r="O86" s="44" t="s">
        <v>185</v>
      </c>
      <c r="P86" s="49">
        <v>0.2</v>
      </c>
      <c r="Q86" s="50"/>
      <c r="R86" s="50"/>
      <c r="S86" s="45" t="s">
        <v>99</v>
      </c>
      <c r="T86" s="24" t="s">
        <v>410</v>
      </c>
      <c r="U86" s="9" t="s">
        <v>29</v>
      </c>
      <c r="V86" s="51" t="str">
        <f t="shared" si="3"/>
        <v>Ativo</v>
      </c>
      <c r="W86" s="45"/>
      <c r="X86" s="52" t="s">
        <v>110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47093.54</v>
      </c>
    </row>
    <row r="87" ht="15.75" customHeight="1">
      <c r="A87" s="41" t="s">
        <v>43</v>
      </c>
      <c r="B87" s="42" t="s">
        <v>408</v>
      </c>
      <c r="C87" s="43" t="s">
        <v>413</v>
      </c>
      <c r="D87" s="44" t="s">
        <v>18</v>
      </c>
      <c r="E87" s="45" t="s">
        <v>29</v>
      </c>
      <c r="F87" s="44" t="s">
        <v>288</v>
      </c>
      <c r="G87" s="44" t="str">
        <f t="shared" si="1"/>
        <v>Augusto</v>
      </c>
      <c r="H87" s="46" t="s">
        <v>97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414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99</v>
      </c>
      <c r="T87" s="24" t="s">
        <v>410</v>
      </c>
      <c r="U87" s="9" t="s">
        <v>29</v>
      </c>
      <c r="V87" s="51" t="str">
        <f t="shared" si="3"/>
        <v>Ativo</v>
      </c>
      <c r="W87" s="45"/>
      <c r="X87" s="52" t="s">
        <v>110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292626.8</v>
      </c>
    </row>
    <row r="88" ht="15.75" customHeight="1">
      <c r="A88" s="41" t="s">
        <v>43</v>
      </c>
      <c r="B88" s="42" t="s">
        <v>408</v>
      </c>
      <c r="C88" s="43" t="s">
        <v>415</v>
      </c>
      <c r="D88" s="44" t="s">
        <v>18</v>
      </c>
      <c r="E88" s="45" t="s">
        <v>29</v>
      </c>
      <c r="F88" s="44" t="s">
        <v>288</v>
      </c>
      <c r="G88" s="44" t="str">
        <f t="shared" si="1"/>
        <v>Augusto</v>
      </c>
      <c r="H88" s="46" t="s">
        <v>97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99</v>
      </c>
      <c r="T88" s="24" t="s">
        <v>410</v>
      </c>
      <c r="U88" s="9" t="s">
        <v>29</v>
      </c>
      <c r="V88" s="51" t="str">
        <f t="shared" si="3"/>
        <v>Ativo</v>
      </c>
      <c r="W88" s="45"/>
      <c r="X88" s="52" t="s">
        <v>110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198943.3</v>
      </c>
    </row>
    <row r="89" ht="15.75" customHeight="1">
      <c r="A89" s="41" t="s">
        <v>43</v>
      </c>
      <c r="B89" s="42" t="s">
        <v>408</v>
      </c>
      <c r="C89" s="43" t="s">
        <v>416</v>
      </c>
      <c r="D89" s="44" t="s">
        <v>18</v>
      </c>
      <c r="E89" s="45" t="s">
        <v>29</v>
      </c>
      <c r="F89" s="44" t="s">
        <v>288</v>
      </c>
      <c r="G89" s="44" t="str">
        <f t="shared" si="1"/>
        <v>#N/A</v>
      </c>
      <c r="H89" s="46" t="s">
        <v>140</v>
      </c>
      <c r="I89" s="46" t="s">
        <v>213</v>
      </c>
      <c r="J89" s="44" t="str">
        <f t="shared" si="4"/>
        <v>Não</v>
      </c>
      <c r="K89" s="47">
        <v>45166.0</v>
      </c>
      <c r="L89" s="62"/>
      <c r="M89" s="45" t="s">
        <v>188</v>
      </c>
      <c r="N89" s="48">
        <v>0.008</v>
      </c>
      <c r="O89" s="44" t="s">
        <v>189</v>
      </c>
      <c r="P89" s="49">
        <v>0.1</v>
      </c>
      <c r="Q89" s="74"/>
      <c r="R89" s="60" t="s">
        <v>417</v>
      </c>
      <c r="S89" s="45" t="s">
        <v>99</v>
      </c>
      <c r="T89" s="24" t="s">
        <v>410</v>
      </c>
      <c r="U89" s="9" t="s">
        <v>29</v>
      </c>
      <c r="V89" s="51" t="str">
        <f t="shared" si="3"/>
        <v>Inativo</v>
      </c>
      <c r="W89" s="45"/>
      <c r="X89" s="52" t="s">
        <v>110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418</v>
      </c>
      <c r="C90" s="21" t="s">
        <v>419</v>
      </c>
      <c r="D90" s="9" t="s">
        <v>18</v>
      </c>
      <c r="E90" s="24" t="s">
        <v>29</v>
      </c>
      <c r="F90" s="9" t="s">
        <v>288</v>
      </c>
      <c r="G90" s="44" t="str">
        <f t="shared" si="1"/>
        <v>Bruno</v>
      </c>
      <c r="H90" s="51" t="s">
        <v>97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420</v>
      </c>
      <c r="R90" s="60" t="s">
        <v>421</v>
      </c>
      <c r="S90" s="24" t="s">
        <v>99</v>
      </c>
      <c r="T90" s="23" t="s">
        <v>422</v>
      </c>
      <c r="U90" s="9" t="s">
        <v>34</v>
      </c>
      <c r="V90" s="51" t="str">
        <f t="shared" si="3"/>
        <v>Ativo</v>
      </c>
      <c r="W90" s="45"/>
      <c r="X90" s="52" t="s">
        <v>110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1028864</v>
      </c>
    </row>
    <row r="91" ht="15.75" customHeight="1">
      <c r="A91" s="6" t="s">
        <v>43</v>
      </c>
      <c r="B91" s="114" t="s">
        <v>423</v>
      </c>
      <c r="C91" s="65" t="s">
        <v>424</v>
      </c>
      <c r="D91" s="9" t="s">
        <v>18</v>
      </c>
      <c r="E91" s="24" t="s">
        <v>29</v>
      </c>
      <c r="F91" s="9" t="s">
        <v>135</v>
      </c>
      <c r="G91" s="44" t="str">
        <f t="shared" si="1"/>
        <v>Augusto</v>
      </c>
      <c r="H91" s="51" t="s">
        <v>97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99</v>
      </c>
      <c r="T91" s="5" t="s">
        <v>425</v>
      </c>
      <c r="U91" s="9" t="s">
        <v>29</v>
      </c>
      <c r="V91" s="51" t="str">
        <f t="shared" si="3"/>
        <v>Ativo</v>
      </c>
      <c r="W91" s="24" t="s">
        <v>68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203727.2</v>
      </c>
    </row>
    <row r="92" ht="15.75" customHeight="1">
      <c r="A92" s="41" t="s">
        <v>43</v>
      </c>
      <c r="B92" s="61" t="s">
        <v>426</v>
      </c>
      <c r="C92" s="43" t="s">
        <v>427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97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362</v>
      </c>
      <c r="T92" s="24" t="s">
        <v>428</v>
      </c>
      <c r="U92" s="9" t="s">
        <v>19</v>
      </c>
      <c r="V92" s="51" t="str">
        <f t="shared" si="3"/>
        <v>Ativo</v>
      </c>
      <c r="W92" s="45"/>
      <c r="X92" s="52" t="s">
        <v>110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627240.8</v>
      </c>
    </row>
    <row r="93" ht="15.75" customHeight="1">
      <c r="A93" s="41" t="s">
        <v>43</v>
      </c>
      <c r="B93" s="115" t="s">
        <v>429</v>
      </c>
      <c r="C93" s="56" t="s">
        <v>430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140</v>
      </c>
      <c r="I93" s="51" t="s">
        <v>141</v>
      </c>
      <c r="J93" s="44" t="str">
        <f t="shared" si="4"/>
        <v>Não</v>
      </c>
      <c r="K93" s="116">
        <v>45415.0</v>
      </c>
      <c r="L93" s="45"/>
      <c r="M93" s="24" t="s">
        <v>142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362</v>
      </c>
      <c r="T93" s="24" t="s">
        <v>431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137291.4</v>
      </c>
    </row>
    <row r="94" ht="15.75" customHeight="1">
      <c r="A94" s="41" t="s">
        <v>43</v>
      </c>
      <c r="B94" s="61" t="s">
        <v>432</v>
      </c>
      <c r="C94" s="43" t="s">
        <v>433</v>
      </c>
      <c r="D94" s="9" t="s">
        <v>60</v>
      </c>
      <c r="E94" s="45" t="s">
        <v>29</v>
      </c>
      <c r="F94" s="24" t="s">
        <v>61</v>
      </c>
      <c r="G94" s="44" t="str">
        <f t="shared" si="1"/>
        <v>Bruno</v>
      </c>
      <c r="H94" s="46" t="s">
        <v>97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263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362</v>
      </c>
      <c r="T94" s="24" t="s">
        <v>434</v>
      </c>
      <c r="U94" s="9" t="s">
        <v>29</v>
      </c>
      <c r="V94" s="51" t="str">
        <f t="shared" si="3"/>
        <v>Ativo</v>
      </c>
      <c r="W94" s="45"/>
      <c r="X94" s="52" t="s">
        <v>101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4262300</v>
      </c>
    </row>
    <row r="95" ht="15.75" customHeight="1">
      <c r="A95" s="41" t="s">
        <v>43</v>
      </c>
      <c r="B95" s="42" t="s">
        <v>435</v>
      </c>
      <c r="C95" s="43" t="s">
        <v>436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97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362</v>
      </c>
      <c r="T95" s="24" t="s">
        <v>437</v>
      </c>
      <c r="U95" s="9" t="s">
        <v>19</v>
      </c>
      <c r="V95" s="51" t="str">
        <f t="shared" si="3"/>
        <v>Ativo</v>
      </c>
      <c r="W95" s="45"/>
      <c r="X95" s="52" t="s">
        <v>110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2894466</v>
      </c>
    </row>
    <row r="96" ht="15.75" customHeight="1">
      <c r="A96" s="41" t="s">
        <v>43</v>
      </c>
      <c r="B96" s="20" t="s">
        <v>438</v>
      </c>
      <c r="C96" s="21" t="s">
        <v>439</v>
      </c>
      <c r="D96" s="9" t="s">
        <v>18</v>
      </c>
      <c r="E96" s="24" t="s">
        <v>29</v>
      </c>
      <c r="F96" s="24" t="s">
        <v>440</v>
      </c>
      <c r="G96" s="44" t="str">
        <f t="shared" si="1"/>
        <v>Augusto</v>
      </c>
      <c r="H96" s="51" t="s">
        <v>140</v>
      </c>
      <c r="I96" s="51" t="s">
        <v>141</v>
      </c>
      <c r="J96" s="44" t="str">
        <f t="shared" si="4"/>
        <v>Não</v>
      </c>
      <c r="K96" s="57">
        <v>45377.0</v>
      </c>
      <c r="L96" s="45"/>
      <c r="M96" s="24" t="s">
        <v>142</v>
      </c>
      <c r="N96" s="58">
        <v>0.0</v>
      </c>
      <c r="O96" s="9" t="s">
        <v>24</v>
      </c>
      <c r="P96" s="59">
        <v>0.0</v>
      </c>
      <c r="Q96" s="50"/>
      <c r="R96" s="50"/>
      <c r="S96" s="24" t="s">
        <v>99</v>
      </c>
      <c r="T96" s="23" t="s">
        <v>441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23281.71</v>
      </c>
    </row>
    <row r="97" ht="15.75" customHeight="1">
      <c r="A97" s="41" t="s">
        <v>43</v>
      </c>
      <c r="B97" s="115" t="s">
        <v>442</v>
      </c>
      <c r="C97" s="43" t="s">
        <v>443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140</v>
      </c>
      <c r="I97" s="51" t="s">
        <v>213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99</v>
      </c>
      <c r="T97" s="24" t="s">
        <v>444</v>
      </c>
      <c r="U97" s="9" t="s">
        <v>19</v>
      </c>
      <c r="V97" s="51" t="str">
        <f t="shared" si="3"/>
        <v>Ativo</v>
      </c>
      <c r="W97" s="45"/>
      <c r="X97" s="52" t="s">
        <v>110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445</v>
      </c>
      <c r="C98" s="43" t="s">
        <v>446</v>
      </c>
      <c r="D98" s="44" t="s">
        <v>18</v>
      </c>
      <c r="E98" s="45" t="s">
        <v>170</v>
      </c>
      <c r="F98" s="45" t="s">
        <v>171</v>
      </c>
      <c r="G98" s="44" t="str">
        <f t="shared" si="1"/>
        <v>Augusto</v>
      </c>
      <c r="H98" s="46" t="s">
        <v>97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99</v>
      </c>
      <c r="T98" s="24" t="s">
        <v>447</v>
      </c>
      <c r="U98" s="9" t="s">
        <v>448</v>
      </c>
      <c r="V98" s="51" t="str">
        <f t="shared" si="3"/>
        <v>Ativo</v>
      </c>
      <c r="W98" s="45"/>
      <c r="X98" s="52" t="s">
        <v>101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235867.2</v>
      </c>
    </row>
    <row r="99" ht="15.75" customHeight="1">
      <c r="A99" s="6" t="s">
        <v>43</v>
      </c>
      <c r="B99" s="55" t="s">
        <v>449</v>
      </c>
      <c r="C99" s="56" t="s">
        <v>450</v>
      </c>
      <c r="D99" s="9" t="s">
        <v>18</v>
      </c>
      <c r="E99" s="24" t="s">
        <v>29</v>
      </c>
      <c r="F99" s="24" t="s">
        <v>120</v>
      </c>
      <c r="G99" s="44" t="str">
        <f t="shared" si="1"/>
        <v>Augusto</v>
      </c>
      <c r="H99" s="51" t="s">
        <v>140</v>
      </c>
      <c r="I99" s="51" t="s">
        <v>141</v>
      </c>
      <c r="J99" s="44" t="str">
        <f t="shared" si="4"/>
        <v>Não</v>
      </c>
      <c r="K99" s="57">
        <v>45281.0</v>
      </c>
      <c r="L99" s="62"/>
      <c r="M99" s="24" t="s">
        <v>142</v>
      </c>
      <c r="N99" s="58">
        <v>0.0</v>
      </c>
      <c r="O99" s="9" t="s">
        <v>24</v>
      </c>
      <c r="P99" s="59">
        <v>0.0</v>
      </c>
      <c r="Q99" s="60"/>
      <c r="R99" s="50"/>
      <c r="S99" s="24" t="s">
        <v>99</v>
      </c>
      <c r="T99" s="24" t="s">
        <v>451</v>
      </c>
      <c r="U99" s="9" t="s">
        <v>29</v>
      </c>
      <c r="V99" s="51" t="str">
        <f t="shared" si="3"/>
        <v>Ativo</v>
      </c>
      <c r="W99" s="45"/>
      <c r="X99" s="52" t="s">
        <v>110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2864.11</v>
      </c>
    </row>
    <row r="100" ht="15.75" customHeight="1">
      <c r="A100" s="41" t="s">
        <v>43</v>
      </c>
      <c r="B100" s="61" t="s">
        <v>452</v>
      </c>
      <c r="C100" s="71" t="s">
        <v>453</v>
      </c>
      <c r="D100" s="44" t="s">
        <v>18</v>
      </c>
      <c r="E100" s="45" t="s">
        <v>170</v>
      </c>
      <c r="F100" s="93" t="s">
        <v>171</v>
      </c>
      <c r="G100" s="44" t="str">
        <f t="shared" si="1"/>
        <v>Augusto</v>
      </c>
      <c r="H100" s="46" t="s">
        <v>97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263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99</v>
      </c>
      <c r="T100" s="24" t="s">
        <v>454</v>
      </c>
      <c r="U100" s="9" t="s">
        <v>174</v>
      </c>
      <c r="V100" s="51" t="str">
        <f t="shared" si="3"/>
        <v>Ativo</v>
      </c>
      <c r="W100" s="45"/>
      <c r="X100" s="52" t="s">
        <v>101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221160.1</v>
      </c>
    </row>
    <row r="101" ht="15.75" customHeight="1">
      <c r="A101" s="41" t="s">
        <v>43</v>
      </c>
      <c r="B101" s="61" t="s">
        <v>455</v>
      </c>
      <c r="C101" s="43" t="s">
        <v>456</v>
      </c>
      <c r="D101" s="44" t="s">
        <v>18</v>
      </c>
      <c r="E101" s="45" t="s">
        <v>170</v>
      </c>
      <c r="F101" s="44" t="s">
        <v>191</v>
      </c>
      <c r="G101" s="44" t="str">
        <f t="shared" si="1"/>
        <v>Breno</v>
      </c>
      <c r="H101" s="46" t="s">
        <v>97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99</v>
      </c>
      <c r="T101" s="24" t="s">
        <v>457</v>
      </c>
      <c r="U101" s="9" t="s">
        <v>174</v>
      </c>
      <c r="V101" s="51" t="str">
        <f t="shared" si="3"/>
        <v>Ativo</v>
      </c>
      <c r="W101" s="45"/>
      <c r="X101" s="52" t="s">
        <v>101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619403.1</v>
      </c>
    </row>
    <row r="102" ht="15.75" customHeight="1">
      <c r="A102" s="41" t="s">
        <v>43</v>
      </c>
      <c r="B102" s="61" t="s">
        <v>458</v>
      </c>
      <c r="C102" s="43" t="s">
        <v>459</v>
      </c>
      <c r="D102" s="44" t="s">
        <v>18</v>
      </c>
      <c r="E102" s="45" t="s">
        <v>170</v>
      </c>
      <c r="F102" s="44" t="s">
        <v>171</v>
      </c>
      <c r="G102" s="44" t="str">
        <f t="shared" si="1"/>
        <v>Bruno</v>
      </c>
      <c r="H102" s="46" t="s">
        <v>97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460</v>
      </c>
      <c r="S102" s="45" t="s">
        <v>99</v>
      </c>
      <c r="T102" s="24" t="s">
        <v>461</v>
      </c>
      <c r="U102" s="9" t="s">
        <v>174</v>
      </c>
      <c r="V102" s="51" t="str">
        <f t="shared" si="3"/>
        <v>Ativo</v>
      </c>
      <c r="W102" s="45"/>
      <c r="X102" s="52" t="s">
        <v>101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2555894</v>
      </c>
    </row>
    <row r="103" ht="15.75" customHeight="1">
      <c r="A103" s="41" t="s">
        <v>43</v>
      </c>
      <c r="B103" s="97" t="s">
        <v>458</v>
      </c>
      <c r="C103" s="71" t="s">
        <v>462</v>
      </c>
      <c r="D103" s="44" t="s">
        <v>18</v>
      </c>
      <c r="E103" s="45" t="s">
        <v>170</v>
      </c>
      <c r="F103" s="44" t="s">
        <v>171</v>
      </c>
      <c r="G103" s="44" t="str">
        <f t="shared" si="1"/>
        <v>Breno</v>
      </c>
      <c r="H103" s="51" t="s">
        <v>97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184</v>
      </c>
      <c r="N103" s="117">
        <v>0.025</v>
      </c>
      <c r="O103" s="95" t="s">
        <v>185</v>
      </c>
      <c r="P103" s="118">
        <v>0.2</v>
      </c>
      <c r="Q103" s="50"/>
      <c r="R103" s="60" t="s">
        <v>463</v>
      </c>
      <c r="S103" s="45" t="s">
        <v>99</v>
      </c>
      <c r="T103" s="24" t="s">
        <v>461</v>
      </c>
      <c r="U103" s="9" t="s">
        <v>174</v>
      </c>
      <c r="V103" s="51" t="str">
        <f t="shared" si="3"/>
        <v>Ativo</v>
      </c>
      <c r="W103" s="45"/>
      <c r="X103" s="52" t="s">
        <v>101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635540.4</v>
      </c>
    </row>
    <row r="104" ht="15.75" customHeight="1">
      <c r="A104" s="41" t="s">
        <v>43</v>
      </c>
      <c r="B104" s="42" t="s">
        <v>464</v>
      </c>
      <c r="C104" s="43" t="s">
        <v>465</v>
      </c>
      <c r="D104" s="44" t="s">
        <v>18</v>
      </c>
      <c r="E104" s="45" t="s">
        <v>170</v>
      </c>
      <c r="F104" s="44" t="s">
        <v>171</v>
      </c>
      <c r="G104" s="44" t="str">
        <f t="shared" si="1"/>
        <v>Augusto</v>
      </c>
      <c r="H104" s="46" t="s">
        <v>97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184</v>
      </c>
      <c r="N104" s="48">
        <v>0.025</v>
      </c>
      <c r="O104" s="44" t="s">
        <v>185</v>
      </c>
      <c r="P104" s="49">
        <v>0.2</v>
      </c>
      <c r="Q104" s="50"/>
      <c r="R104" s="50"/>
      <c r="S104" s="45" t="s">
        <v>99</v>
      </c>
      <c r="T104" s="24" t="s">
        <v>466</v>
      </c>
      <c r="U104" s="9" t="s">
        <v>174</v>
      </c>
      <c r="V104" s="51" t="str">
        <f t="shared" si="3"/>
        <v>Ativo</v>
      </c>
      <c r="W104" s="45"/>
      <c r="X104" s="52" t="s">
        <v>101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97052.85</v>
      </c>
    </row>
    <row r="105" ht="15.75" customHeight="1">
      <c r="A105" s="41" t="s">
        <v>43</v>
      </c>
      <c r="B105" s="42" t="s">
        <v>464</v>
      </c>
      <c r="C105" s="43" t="s">
        <v>467</v>
      </c>
      <c r="D105" s="44" t="s">
        <v>18</v>
      </c>
      <c r="E105" s="45" t="s">
        <v>170</v>
      </c>
      <c r="F105" s="44" t="s">
        <v>171</v>
      </c>
      <c r="G105" s="44" t="str">
        <f t="shared" si="1"/>
        <v>Breno</v>
      </c>
      <c r="H105" s="46" t="s">
        <v>97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55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99</v>
      </c>
      <c r="T105" s="24" t="s">
        <v>466</v>
      </c>
      <c r="U105" s="9" t="s">
        <v>174</v>
      </c>
      <c r="V105" s="51" t="str">
        <f t="shared" si="3"/>
        <v>Ativo</v>
      </c>
      <c r="W105" s="45"/>
      <c r="X105" s="52" t="s">
        <v>101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555471.7</v>
      </c>
    </row>
    <row r="106" ht="15.75" customHeight="1">
      <c r="A106" s="41" t="s">
        <v>43</v>
      </c>
      <c r="B106" s="55" t="s">
        <v>468</v>
      </c>
      <c r="C106" s="43" t="s">
        <v>469</v>
      </c>
      <c r="D106" s="44" t="s">
        <v>18</v>
      </c>
      <c r="E106" s="45" t="s">
        <v>170</v>
      </c>
      <c r="F106" s="44" t="s">
        <v>191</v>
      </c>
      <c r="G106" s="44" t="str">
        <f t="shared" si="1"/>
        <v>Augusto</v>
      </c>
      <c r="H106" s="46" t="s">
        <v>97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98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99</v>
      </c>
      <c r="T106" s="24" t="s">
        <v>470</v>
      </c>
      <c r="U106" s="9" t="s">
        <v>174</v>
      </c>
      <c r="V106" s="51" t="str">
        <f t="shared" si="3"/>
        <v>Ativo</v>
      </c>
      <c r="W106" s="45"/>
      <c r="X106" s="52" t="s">
        <v>101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271003.7</v>
      </c>
    </row>
    <row r="107" ht="15.75" customHeight="1">
      <c r="A107" s="41" t="s">
        <v>43</v>
      </c>
      <c r="B107" s="42" t="s">
        <v>471</v>
      </c>
      <c r="C107" s="43" t="s">
        <v>472</v>
      </c>
      <c r="D107" s="44" t="s">
        <v>18</v>
      </c>
      <c r="E107" s="45" t="s">
        <v>170</v>
      </c>
      <c r="F107" s="44" t="s">
        <v>191</v>
      </c>
      <c r="G107" s="44" t="str">
        <f t="shared" si="1"/>
        <v>Augusto</v>
      </c>
      <c r="H107" s="46" t="s">
        <v>97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98</v>
      </c>
      <c r="N107" s="48">
        <v>0.012</v>
      </c>
      <c r="O107" s="44" t="s">
        <v>48</v>
      </c>
      <c r="P107" s="49">
        <v>0.1</v>
      </c>
      <c r="Q107" s="63"/>
      <c r="R107" s="60" t="s">
        <v>473</v>
      </c>
      <c r="S107" s="45" t="s">
        <v>99</v>
      </c>
      <c r="T107" s="24" t="s">
        <v>474</v>
      </c>
      <c r="U107" s="9" t="s">
        <v>174</v>
      </c>
      <c r="V107" s="51" t="str">
        <f t="shared" si="3"/>
        <v>Ativo</v>
      </c>
      <c r="W107" s="45"/>
      <c r="X107" s="52" t="s">
        <v>101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236032.2</v>
      </c>
    </row>
    <row r="108" ht="15.75" customHeight="1">
      <c r="A108" s="41" t="s">
        <v>43</v>
      </c>
      <c r="B108" s="42" t="s">
        <v>475</v>
      </c>
      <c r="C108" s="67" t="s">
        <v>476</v>
      </c>
      <c r="D108" s="44" t="s">
        <v>18</v>
      </c>
      <c r="E108" s="45" t="s">
        <v>29</v>
      </c>
      <c r="F108" s="44" t="s">
        <v>288</v>
      </c>
      <c r="G108" s="44" t="str">
        <f t="shared" si="1"/>
        <v>Breno</v>
      </c>
      <c r="H108" s="46" t="s">
        <v>97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98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99</v>
      </c>
      <c r="T108" s="24" t="s">
        <v>477</v>
      </c>
      <c r="U108" s="9" t="s">
        <v>29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477320.7</v>
      </c>
    </row>
    <row r="109" ht="15.75" customHeight="1">
      <c r="A109" s="41" t="s">
        <v>43</v>
      </c>
      <c r="B109" s="42" t="s">
        <v>478</v>
      </c>
      <c r="C109" s="43" t="s">
        <v>479</v>
      </c>
      <c r="D109" s="44" t="s">
        <v>18</v>
      </c>
      <c r="E109" s="45" t="s">
        <v>29</v>
      </c>
      <c r="F109" s="44" t="s">
        <v>135</v>
      </c>
      <c r="G109" s="44" t="str">
        <f t="shared" si="1"/>
        <v>#N/A</v>
      </c>
      <c r="H109" s="51" t="s">
        <v>140</v>
      </c>
      <c r="I109" s="51" t="s">
        <v>213</v>
      </c>
      <c r="J109" s="44" t="str">
        <f t="shared" si="4"/>
        <v>Não</v>
      </c>
      <c r="K109" s="47">
        <v>45264.0</v>
      </c>
      <c r="L109" s="45"/>
      <c r="M109" s="45" t="s">
        <v>272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99</v>
      </c>
      <c r="T109" s="24" t="s">
        <v>480</v>
      </c>
      <c r="U109" s="9" t="s">
        <v>29</v>
      </c>
      <c r="V109" s="51" t="str">
        <f t="shared" si="3"/>
        <v>Ativo</v>
      </c>
      <c r="W109" s="45"/>
      <c r="X109" s="52" t="s">
        <v>110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481</v>
      </c>
      <c r="C110" s="56" t="s">
        <v>482</v>
      </c>
      <c r="D110" s="9" t="s">
        <v>18</v>
      </c>
      <c r="E110" s="24" t="s">
        <v>29</v>
      </c>
      <c r="F110" s="44" t="s">
        <v>288</v>
      </c>
      <c r="G110" s="44" t="str">
        <f t="shared" si="1"/>
        <v>#N/A</v>
      </c>
      <c r="H110" s="51" t="s">
        <v>114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382</v>
      </c>
      <c r="N110" s="58">
        <v>0.007</v>
      </c>
      <c r="O110" s="9" t="s">
        <v>24</v>
      </c>
      <c r="P110" s="59">
        <v>0.0</v>
      </c>
      <c r="Q110" s="25" t="s">
        <v>483</v>
      </c>
      <c r="R110" s="50"/>
      <c r="S110" s="24" t="s">
        <v>99</v>
      </c>
      <c r="T110" s="24" t="s">
        <v>484</v>
      </c>
      <c r="U110" s="9" t="s">
        <v>29</v>
      </c>
      <c r="V110" s="51" t="str">
        <f t="shared" si="3"/>
        <v>Ativo</v>
      </c>
      <c r="W110" s="24" t="s">
        <v>63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485</v>
      </c>
      <c r="C111" s="43" t="s">
        <v>486</v>
      </c>
      <c r="D111" s="44" t="s">
        <v>18</v>
      </c>
      <c r="E111" s="45" t="s">
        <v>29</v>
      </c>
      <c r="F111" s="44" t="s">
        <v>288</v>
      </c>
      <c r="G111" s="44" t="str">
        <f t="shared" si="1"/>
        <v>#N/A</v>
      </c>
      <c r="H111" s="51" t="s">
        <v>140</v>
      </c>
      <c r="I111" s="51" t="s">
        <v>213</v>
      </c>
      <c r="J111" s="44" t="str">
        <f t="shared" si="4"/>
        <v>Não</v>
      </c>
      <c r="K111" s="47">
        <v>44999.0</v>
      </c>
      <c r="L111" s="45"/>
      <c r="M111" s="45" t="s">
        <v>55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99</v>
      </c>
      <c r="T111" s="24" t="s">
        <v>487</v>
      </c>
      <c r="U111" s="9" t="s">
        <v>29</v>
      </c>
      <c r="V111" s="51" t="str">
        <f t="shared" si="3"/>
        <v>Ativo</v>
      </c>
      <c r="W111" s="45"/>
      <c r="X111" s="52" t="s">
        <v>110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488</v>
      </c>
      <c r="C112" s="43" t="s">
        <v>489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97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55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99</v>
      </c>
      <c r="T112" s="24" t="s">
        <v>490</v>
      </c>
      <c r="U112" s="9" t="s">
        <v>19</v>
      </c>
      <c r="V112" s="51" t="str">
        <f t="shared" si="3"/>
        <v>Ativo</v>
      </c>
      <c r="W112" s="45"/>
      <c r="X112" s="52" t="s">
        <v>110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107868.8</v>
      </c>
    </row>
    <row r="113" ht="15.75" customHeight="1">
      <c r="A113" s="41" t="s">
        <v>43</v>
      </c>
      <c r="B113" s="42" t="s">
        <v>491</v>
      </c>
      <c r="C113" s="43" t="s">
        <v>492</v>
      </c>
      <c r="D113" s="44" t="s">
        <v>95</v>
      </c>
      <c r="E113" s="45" t="s">
        <v>29</v>
      </c>
      <c r="F113" s="44" t="s">
        <v>96</v>
      </c>
      <c r="G113" s="44" t="str">
        <f t="shared" si="1"/>
        <v>Breno</v>
      </c>
      <c r="H113" s="46" t="s">
        <v>97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272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99</v>
      </c>
      <c r="T113" s="24" t="s">
        <v>493</v>
      </c>
      <c r="U113" s="9" t="s">
        <v>494</v>
      </c>
      <c r="V113" s="51" t="str">
        <f t="shared" si="3"/>
        <v>Ativo</v>
      </c>
      <c r="W113" s="45"/>
      <c r="X113" s="52" t="s">
        <v>101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559210.8</v>
      </c>
    </row>
    <row r="114" ht="15.75" customHeight="1">
      <c r="A114" s="41" t="s">
        <v>43</v>
      </c>
      <c r="B114" s="64" t="s">
        <v>495</v>
      </c>
      <c r="C114" s="65" t="s">
        <v>496</v>
      </c>
      <c r="D114" s="9" t="s">
        <v>18</v>
      </c>
      <c r="E114" s="24" t="s">
        <v>29</v>
      </c>
      <c r="F114" s="9" t="s">
        <v>139</v>
      </c>
      <c r="G114" s="44" t="str">
        <f t="shared" si="1"/>
        <v>#N/A</v>
      </c>
      <c r="H114" s="51" t="s">
        <v>140</v>
      </c>
      <c r="I114" s="51" t="s">
        <v>141</v>
      </c>
      <c r="J114" s="44" t="str">
        <f t="shared" si="4"/>
        <v>Não</v>
      </c>
      <c r="K114" s="57">
        <v>45405.0</v>
      </c>
      <c r="L114" s="62"/>
      <c r="M114" s="24" t="s">
        <v>142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99</v>
      </c>
      <c r="T114" s="23" t="s">
        <v>497</v>
      </c>
      <c r="U114" s="9" t="s">
        <v>145</v>
      </c>
      <c r="V114" s="51" t="str">
        <f t="shared" si="3"/>
        <v>Ativo</v>
      </c>
      <c r="W114" s="24" t="s">
        <v>68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498</v>
      </c>
      <c r="C115" s="43" t="s">
        <v>499</v>
      </c>
      <c r="D115" s="44" t="s">
        <v>18</v>
      </c>
      <c r="E115" s="45" t="s">
        <v>19</v>
      </c>
      <c r="F115" s="44" t="s">
        <v>250</v>
      </c>
      <c r="G115" s="44" t="str">
        <f t="shared" si="1"/>
        <v>Augusto</v>
      </c>
      <c r="H115" s="46" t="s">
        <v>97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98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99</v>
      </c>
      <c r="T115" s="24" t="s">
        <v>500</v>
      </c>
      <c r="U115" s="9" t="s">
        <v>19</v>
      </c>
      <c r="V115" s="51" t="str">
        <f t="shared" si="3"/>
        <v>Ativo</v>
      </c>
      <c r="W115" s="45"/>
      <c r="X115" s="52" t="s">
        <v>110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370917.1</v>
      </c>
    </row>
    <row r="116" ht="15.75" customHeight="1">
      <c r="A116" s="41" t="s">
        <v>43</v>
      </c>
      <c r="B116" s="55" t="s">
        <v>501</v>
      </c>
      <c r="C116" s="43" t="s">
        <v>502</v>
      </c>
      <c r="D116" s="44" t="s">
        <v>95</v>
      </c>
      <c r="E116" s="45" t="s">
        <v>29</v>
      </c>
      <c r="F116" s="44" t="s">
        <v>96</v>
      </c>
      <c r="G116" s="44" t="str">
        <f t="shared" si="1"/>
        <v>Augusto</v>
      </c>
      <c r="H116" s="46" t="s">
        <v>97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98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99</v>
      </c>
      <c r="T116" s="24" t="s">
        <v>503</v>
      </c>
      <c r="U116" s="9" t="s">
        <v>494</v>
      </c>
      <c r="V116" s="51" t="str">
        <f t="shared" si="3"/>
        <v>Ativo</v>
      </c>
      <c r="W116" s="45"/>
      <c r="X116" s="52" t="s">
        <v>110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169375.1</v>
      </c>
    </row>
    <row r="117" ht="15.75" customHeight="1">
      <c r="A117" s="41" t="s">
        <v>43</v>
      </c>
      <c r="B117" s="55" t="s">
        <v>504</v>
      </c>
      <c r="C117" s="56" t="s">
        <v>505</v>
      </c>
      <c r="D117" s="9" t="s">
        <v>52</v>
      </c>
      <c r="E117" s="24" t="s">
        <v>19</v>
      </c>
      <c r="F117" s="9" t="s">
        <v>53</v>
      </c>
      <c r="G117" s="44" t="str">
        <f t="shared" si="1"/>
        <v>Augusto</v>
      </c>
      <c r="H117" s="51" t="s">
        <v>97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55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99</v>
      </c>
      <c r="T117" s="24" t="s">
        <v>506</v>
      </c>
      <c r="U117" s="9" t="s">
        <v>19</v>
      </c>
      <c r="V117" s="51" t="str">
        <f t="shared" si="3"/>
        <v>Ativo</v>
      </c>
      <c r="W117" s="24" t="s">
        <v>68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>
        <f t="array" ref="AU117">XLOOKUP(C117,'PL TOTAL D0'!A:A,'PL TOTAL D0'!C:C,"")</f>
        <v>50000</v>
      </c>
    </row>
    <row r="118" ht="15.75" customHeight="1">
      <c r="A118" s="41" t="s">
        <v>43</v>
      </c>
      <c r="B118" s="42" t="s">
        <v>507</v>
      </c>
      <c r="C118" s="43" t="s">
        <v>508</v>
      </c>
      <c r="D118" s="44" t="s">
        <v>95</v>
      </c>
      <c r="E118" s="45" t="s">
        <v>29</v>
      </c>
      <c r="F118" s="44" t="s">
        <v>96</v>
      </c>
      <c r="G118" s="44" t="str">
        <f t="shared" si="1"/>
        <v>Augusto</v>
      </c>
      <c r="H118" s="46" t="s">
        <v>97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55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99</v>
      </c>
      <c r="T118" s="24" t="s">
        <v>509</v>
      </c>
      <c r="U118" s="9" t="s">
        <v>34</v>
      </c>
      <c r="V118" s="51" t="str">
        <f t="shared" si="3"/>
        <v>Ativo</v>
      </c>
      <c r="W118" s="45"/>
      <c r="X118" s="52" t="s">
        <v>101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114314.6</v>
      </c>
    </row>
    <row r="119" ht="15.75" customHeight="1">
      <c r="A119" s="41" t="s">
        <v>43</v>
      </c>
      <c r="B119" s="61" t="s">
        <v>510</v>
      </c>
      <c r="C119" s="43" t="s">
        <v>511</v>
      </c>
      <c r="D119" s="44" t="s">
        <v>18</v>
      </c>
      <c r="E119" s="45" t="s">
        <v>170</v>
      </c>
      <c r="F119" s="44" t="s">
        <v>191</v>
      </c>
      <c r="G119" s="44" t="str">
        <f t="shared" si="1"/>
        <v>Augusto</v>
      </c>
      <c r="H119" s="46" t="s">
        <v>97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 t="s">
        <v>512</v>
      </c>
      <c r="R119" s="50"/>
      <c r="S119" s="45" t="s">
        <v>99</v>
      </c>
      <c r="T119" s="24" t="s">
        <v>513</v>
      </c>
      <c r="U119" s="9" t="s">
        <v>174</v>
      </c>
      <c r="V119" s="51" t="str">
        <f t="shared" si="3"/>
        <v>Ativo</v>
      </c>
      <c r="W119" s="45"/>
      <c r="X119" s="52" t="s">
        <v>101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181234.9</v>
      </c>
    </row>
    <row r="120" ht="15.75" customHeight="1">
      <c r="A120" s="41" t="s">
        <v>43</v>
      </c>
      <c r="B120" s="115" t="s">
        <v>514</v>
      </c>
      <c r="C120" s="56" t="s">
        <v>515</v>
      </c>
      <c r="D120" s="9" t="s">
        <v>52</v>
      </c>
      <c r="E120" s="24" t="s">
        <v>19</v>
      </c>
      <c r="F120" s="9" t="s">
        <v>53</v>
      </c>
      <c r="G120" s="44" t="str">
        <f t="shared" si="1"/>
        <v>Augusto</v>
      </c>
      <c r="H120" s="51" t="s">
        <v>114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55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99</v>
      </c>
      <c r="T120" s="24" t="s">
        <v>516</v>
      </c>
      <c r="U120" s="9" t="s">
        <v>19</v>
      </c>
      <c r="V120" s="51" t="str">
        <f t="shared" si="3"/>
        <v>Ativo</v>
      </c>
      <c r="W120" s="24" t="s">
        <v>117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300989.1</v>
      </c>
    </row>
    <row r="121" ht="15.75" customHeight="1">
      <c r="A121" s="41" t="s">
        <v>43</v>
      </c>
      <c r="B121" s="61" t="s">
        <v>517</v>
      </c>
      <c r="C121" s="43" t="s">
        <v>518</v>
      </c>
      <c r="D121" s="44" t="s">
        <v>18</v>
      </c>
      <c r="E121" s="45" t="s">
        <v>29</v>
      </c>
      <c r="F121" s="44" t="s">
        <v>288</v>
      </c>
      <c r="G121" s="44" t="str">
        <f t="shared" si="1"/>
        <v>Augusto</v>
      </c>
      <c r="H121" s="46" t="s">
        <v>97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99</v>
      </c>
      <c r="T121" s="24" t="s">
        <v>519</v>
      </c>
      <c r="U121" s="9" t="s">
        <v>29</v>
      </c>
      <c r="V121" s="51" t="str">
        <f t="shared" si="3"/>
        <v>Ativo</v>
      </c>
      <c r="W121" s="45"/>
      <c r="X121" s="52" t="s">
        <v>110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231509.8</v>
      </c>
    </row>
    <row r="122" ht="15.75" customHeight="1">
      <c r="A122" s="41" t="s">
        <v>43</v>
      </c>
      <c r="B122" s="42" t="s">
        <v>520</v>
      </c>
      <c r="C122" s="43" t="s">
        <v>521</v>
      </c>
      <c r="D122" s="44" t="s">
        <v>18</v>
      </c>
      <c r="E122" s="45" t="s">
        <v>170</v>
      </c>
      <c r="F122" s="44" t="s">
        <v>522</v>
      </c>
      <c r="G122" s="44" t="str">
        <f t="shared" si="1"/>
        <v>Bruno</v>
      </c>
      <c r="H122" s="46" t="s">
        <v>97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55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99</v>
      </c>
      <c r="T122" s="24" t="s">
        <v>523</v>
      </c>
      <c r="U122" s="9" t="s">
        <v>34</v>
      </c>
      <c r="V122" s="51" t="str">
        <f t="shared" si="3"/>
        <v>Ativo</v>
      </c>
      <c r="W122" s="45"/>
      <c r="X122" s="52" t="s">
        <v>101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1879958</v>
      </c>
    </row>
    <row r="123" ht="15.75" customHeight="1">
      <c r="A123" s="41" t="s">
        <v>43</v>
      </c>
      <c r="B123" s="64" t="s">
        <v>524</v>
      </c>
      <c r="C123" s="65" t="s">
        <v>525</v>
      </c>
      <c r="D123" s="9" t="s">
        <v>18</v>
      </c>
      <c r="E123" s="24" t="s">
        <v>29</v>
      </c>
      <c r="F123" s="9" t="s">
        <v>135</v>
      </c>
      <c r="G123" s="44" t="str">
        <f t="shared" si="1"/>
        <v>Augusto</v>
      </c>
      <c r="H123" s="51" t="s">
        <v>97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55</v>
      </c>
      <c r="N123" s="58">
        <v>0.01</v>
      </c>
      <c r="O123" s="9" t="s">
        <v>24</v>
      </c>
      <c r="P123" s="59">
        <v>0.0</v>
      </c>
      <c r="Q123" s="60" t="s">
        <v>526</v>
      </c>
      <c r="R123" s="50"/>
      <c r="S123" s="24" t="s">
        <v>99</v>
      </c>
      <c r="T123" s="23" t="s">
        <v>527</v>
      </c>
      <c r="U123" s="9" t="s">
        <v>29</v>
      </c>
      <c r="V123" s="51" t="str">
        <f t="shared" si="3"/>
        <v>Ativo</v>
      </c>
      <c r="W123" s="24" t="s">
        <v>68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304072.1</v>
      </c>
    </row>
    <row r="124" ht="15.75" customHeight="1">
      <c r="A124" s="41" t="s">
        <v>43</v>
      </c>
      <c r="B124" s="119" t="s">
        <v>528</v>
      </c>
      <c r="C124" s="120" t="s">
        <v>529</v>
      </c>
      <c r="D124" s="9" t="s">
        <v>18</v>
      </c>
      <c r="E124" s="24" t="s">
        <v>19</v>
      </c>
      <c r="F124" s="9" t="s">
        <v>113</v>
      </c>
      <c r="G124" s="44" t="str">
        <f t="shared" si="1"/>
        <v>Augusto</v>
      </c>
      <c r="H124" s="51" t="s">
        <v>114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382</v>
      </c>
      <c r="N124" s="58">
        <v>0.007</v>
      </c>
      <c r="O124" s="9" t="s">
        <v>24</v>
      </c>
      <c r="P124" s="59">
        <v>0.0</v>
      </c>
      <c r="Q124" s="60" t="s">
        <v>530</v>
      </c>
      <c r="R124" s="50"/>
      <c r="S124" s="24" t="s">
        <v>362</v>
      </c>
      <c r="T124" s="23" t="s">
        <v>531</v>
      </c>
      <c r="U124" s="9" t="s">
        <v>19</v>
      </c>
      <c r="V124" s="51" t="str">
        <f t="shared" si="3"/>
        <v>Ativo</v>
      </c>
      <c r="W124" s="24" t="s">
        <v>68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100211.3</v>
      </c>
    </row>
    <row r="125" ht="15.75" customHeight="1">
      <c r="A125" s="41" t="s">
        <v>43</v>
      </c>
      <c r="B125" s="119" t="s">
        <v>532</v>
      </c>
      <c r="C125" s="120" t="s">
        <v>533</v>
      </c>
      <c r="D125" s="9" t="s">
        <v>95</v>
      </c>
      <c r="E125" s="24" t="s">
        <v>29</v>
      </c>
      <c r="F125" s="9" t="s">
        <v>139</v>
      </c>
      <c r="G125" s="44" t="str">
        <f t="shared" si="1"/>
        <v>Augusto</v>
      </c>
      <c r="H125" s="51" t="s">
        <v>140</v>
      </c>
      <c r="I125" s="51" t="s">
        <v>141</v>
      </c>
      <c r="J125" s="44" t="str">
        <f t="shared" si="4"/>
        <v>Não</v>
      </c>
      <c r="K125" s="57">
        <v>45449.0</v>
      </c>
      <c r="L125" s="45"/>
      <c r="M125" s="24" t="s">
        <v>142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99</v>
      </c>
      <c r="T125" s="23" t="s">
        <v>534</v>
      </c>
      <c r="U125" s="9" t="s">
        <v>145</v>
      </c>
      <c r="V125" s="51" t="str">
        <f t="shared" si="3"/>
        <v>Ativo</v>
      </c>
      <c r="W125" s="24" t="s">
        <v>63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535</v>
      </c>
      <c r="C126" s="43" t="s">
        <v>536</v>
      </c>
      <c r="D126" s="44" t="s">
        <v>18</v>
      </c>
      <c r="E126" s="45" t="s">
        <v>29</v>
      </c>
      <c r="F126" s="44" t="s">
        <v>288</v>
      </c>
      <c r="G126" s="44" t="str">
        <f t="shared" si="1"/>
        <v>Augusto</v>
      </c>
      <c r="H126" s="46" t="s">
        <v>97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121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99</v>
      </c>
      <c r="T126" s="24" t="s">
        <v>537</v>
      </c>
      <c r="U126" s="9" t="s">
        <v>34</v>
      </c>
      <c r="V126" s="51" t="str">
        <f t="shared" si="3"/>
        <v>Ativo</v>
      </c>
      <c r="W126" s="45"/>
      <c r="X126" s="52" t="s">
        <v>101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47104.08</v>
      </c>
    </row>
    <row r="127" ht="18.75" customHeight="1">
      <c r="A127" s="41" t="s">
        <v>43</v>
      </c>
      <c r="B127" s="64" t="s">
        <v>538</v>
      </c>
      <c r="C127" s="65" t="s">
        <v>539</v>
      </c>
      <c r="D127" s="9" t="s">
        <v>95</v>
      </c>
      <c r="E127" s="24" t="s">
        <v>29</v>
      </c>
      <c r="F127" s="9" t="s">
        <v>139</v>
      </c>
      <c r="G127" s="44" t="str">
        <f t="shared" si="1"/>
        <v>Augusto</v>
      </c>
      <c r="H127" s="51" t="s">
        <v>140</v>
      </c>
      <c r="I127" s="51" t="s">
        <v>141</v>
      </c>
      <c r="J127" s="44" t="str">
        <f t="shared" si="4"/>
        <v>Não</v>
      </c>
      <c r="K127" s="57">
        <v>45412.0</v>
      </c>
      <c r="L127" s="62"/>
      <c r="M127" s="24" t="s">
        <v>142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99</v>
      </c>
      <c r="T127" s="23" t="s">
        <v>540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733.38</v>
      </c>
    </row>
    <row r="128">
      <c r="A128" s="41" t="s">
        <v>43</v>
      </c>
      <c r="B128" s="61" t="s">
        <v>541</v>
      </c>
      <c r="C128" s="43" t="s">
        <v>542</v>
      </c>
      <c r="D128" s="44" t="s">
        <v>18</v>
      </c>
      <c r="E128" s="45" t="s">
        <v>19</v>
      </c>
      <c r="F128" s="44" t="s">
        <v>250</v>
      </c>
      <c r="G128" s="44" t="str">
        <f t="shared" si="1"/>
        <v>Augusto</v>
      </c>
      <c r="H128" s="46" t="s">
        <v>97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98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99</v>
      </c>
      <c r="T128" s="24" t="s">
        <v>543</v>
      </c>
      <c r="U128" s="9" t="s">
        <v>29</v>
      </c>
      <c r="V128" s="51" t="str">
        <f t="shared" si="3"/>
        <v>Ativo</v>
      </c>
      <c r="W128" s="45"/>
      <c r="X128" s="52" t="s">
        <v>110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268622.4</v>
      </c>
    </row>
    <row r="129" ht="15.75" customHeight="1">
      <c r="A129" s="41" t="s">
        <v>43</v>
      </c>
      <c r="B129" s="42" t="s">
        <v>544</v>
      </c>
      <c r="C129" s="43" t="s">
        <v>545</v>
      </c>
      <c r="D129" s="44" t="s">
        <v>18</v>
      </c>
      <c r="E129" s="45" t="s">
        <v>29</v>
      </c>
      <c r="F129" s="9" t="s">
        <v>148</v>
      </c>
      <c r="G129" s="44" t="str">
        <f t="shared" si="1"/>
        <v>Augusto</v>
      </c>
      <c r="H129" s="46" t="s">
        <v>97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55</v>
      </c>
      <c r="N129" s="48">
        <v>0.012</v>
      </c>
      <c r="O129" s="44" t="s">
        <v>24</v>
      </c>
      <c r="P129" s="49">
        <v>0.0</v>
      </c>
      <c r="Q129" s="60"/>
      <c r="R129" s="60" t="s">
        <v>546</v>
      </c>
      <c r="S129" s="45" t="s">
        <v>99</v>
      </c>
      <c r="T129" s="24" t="s">
        <v>547</v>
      </c>
      <c r="U129" s="9" t="s">
        <v>29</v>
      </c>
      <c r="V129" s="51" t="str">
        <f t="shared" si="3"/>
        <v>Ativo</v>
      </c>
      <c r="W129" s="45"/>
      <c r="X129" s="52" t="s">
        <v>110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120609</v>
      </c>
    </row>
    <row r="130" ht="15.75" customHeight="1">
      <c r="A130" s="41" t="s">
        <v>43</v>
      </c>
      <c r="B130" s="42" t="s">
        <v>548</v>
      </c>
      <c r="C130" s="43" t="s">
        <v>549</v>
      </c>
      <c r="D130" s="44" t="s">
        <v>18</v>
      </c>
      <c r="E130" s="45" t="s">
        <v>170</v>
      </c>
      <c r="F130" s="44" t="s">
        <v>171</v>
      </c>
      <c r="G130" s="44" t="str">
        <f t="shared" si="1"/>
        <v>Augusto</v>
      </c>
      <c r="H130" s="46" t="s">
        <v>97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550</v>
      </c>
      <c r="S130" s="45" t="s">
        <v>99</v>
      </c>
      <c r="T130" s="24" t="s">
        <v>551</v>
      </c>
      <c r="U130" s="9" t="s">
        <v>174</v>
      </c>
      <c r="V130" s="51" t="str">
        <f t="shared" si="3"/>
        <v>Ativo</v>
      </c>
      <c r="W130" s="45"/>
      <c r="X130" s="52" t="s">
        <v>101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362801.7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170</v>
      </c>
      <c r="F131" s="44" t="s">
        <v>171</v>
      </c>
      <c r="G131" s="44" t="str">
        <f t="shared" si="1"/>
        <v>Augusto</v>
      </c>
      <c r="H131" s="46" t="s">
        <v>97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55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99</v>
      </c>
      <c r="T131" s="24" t="s">
        <v>554</v>
      </c>
      <c r="U131" s="9" t="s">
        <v>174</v>
      </c>
      <c r="V131" s="51" t="str">
        <f t="shared" si="3"/>
        <v>Ativo</v>
      </c>
      <c r="W131" s="45"/>
      <c r="X131" s="52" t="s">
        <v>101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314155.8</v>
      </c>
    </row>
    <row r="132" ht="15.75" customHeight="1">
      <c r="A132" s="41" t="s">
        <v>43</v>
      </c>
      <c r="B132" s="42" t="s">
        <v>552</v>
      </c>
      <c r="C132" s="43" t="s">
        <v>555</v>
      </c>
      <c r="D132" s="44" t="s">
        <v>18</v>
      </c>
      <c r="E132" s="45" t="s">
        <v>170</v>
      </c>
      <c r="F132" s="44" t="s">
        <v>171</v>
      </c>
      <c r="G132" s="44" t="str">
        <f t="shared" si="1"/>
        <v>Augusto</v>
      </c>
      <c r="H132" s="46" t="s">
        <v>97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184</v>
      </c>
      <c r="N132" s="48">
        <v>0.025</v>
      </c>
      <c r="O132" s="44" t="s">
        <v>185</v>
      </c>
      <c r="P132" s="49">
        <v>0.2</v>
      </c>
      <c r="Q132" s="50"/>
      <c r="R132" s="50"/>
      <c r="S132" s="45" t="s">
        <v>99</v>
      </c>
      <c r="T132" s="24" t="s">
        <v>554</v>
      </c>
      <c r="U132" s="9" t="s">
        <v>174</v>
      </c>
      <c r="V132" s="51" t="str">
        <f t="shared" si="3"/>
        <v>Ativo</v>
      </c>
      <c r="W132" s="45"/>
      <c r="X132" s="52" t="s">
        <v>101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99709.61</v>
      </c>
    </row>
    <row r="133" ht="15.75" customHeight="1">
      <c r="A133" s="41" t="s">
        <v>43</v>
      </c>
      <c r="B133" s="42" t="s">
        <v>556</v>
      </c>
      <c r="C133" s="43" t="s">
        <v>557</v>
      </c>
      <c r="D133" s="44" t="s">
        <v>18</v>
      </c>
      <c r="E133" s="45" t="s">
        <v>29</v>
      </c>
      <c r="F133" s="44" t="s">
        <v>135</v>
      </c>
      <c r="G133" s="44" t="str">
        <f t="shared" si="1"/>
        <v>#N/A</v>
      </c>
      <c r="H133" s="51" t="s">
        <v>140</v>
      </c>
      <c r="I133" s="51" t="s">
        <v>213</v>
      </c>
      <c r="J133" s="44" t="str">
        <f t="shared" si="4"/>
        <v>Não</v>
      </c>
      <c r="K133" s="47">
        <v>45264.0</v>
      </c>
      <c r="L133" s="62"/>
      <c r="M133" s="93" t="s">
        <v>272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99</v>
      </c>
      <c r="T133" s="24" t="s">
        <v>558</v>
      </c>
      <c r="U133" s="9" t="s">
        <v>29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559</v>
      </c>
      <c r="C134" s="67" t="s">
        <v>560</v>
      </c>
      <c r="D134" s="44" t="s">
        <v>95</v>
      </c>
      <c r="E134" s="45" t="s">
        <v>29</v>
      </c>
      <c r="F134" s="44" t="s">
        <v>96</v>
      </c>
      <c r="G134" s="44" t="str">
        <f t="shared" si="1"/>
        <v>Augusto</v>
      </c>
      <c r="H134" s="46" t="s">
        <v>97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98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99</v>
      </c>
      <c r="T134" s="24" t="s">
        <v>561</v>
      </c>
      <c r="U134" s="9" t="s">
        <v>29</v>
      </c>
      <c r="V134" s="51" t="str">
        <f t="shared" si="3"/>
        <v>Ativo</v>
      </c>
      <c r="W134" s="45"/>
      <c r="X134" s="52" t="s">
        <v>110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562</v>
      </c>
      <c r="C135" s="56" t="s">
        <v>563</v>
      </c>
      <c r="D135" s="44" t="s">
        <v>18</v>
      </c>
      <c r="E135" s="45" t="s">
        <v>34</v>
      </c>
      <c r="F135" s="44" t="s">
        <v>564</v>
      </c>
      <c r="G135" s="44" t="str">
        <f t="shared" si="1"/>
        <v>Augusto</v>
      </c>
      <c r="H135" s="46" t="s">
        <v>97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99</v>
      </c>
      <c r="T135" s="24" t="s">
        <v>565</v>
      </c>
      <c r="U135" s="9" t="s">
        <v>34</v>
      </c>
      <c r="V135" s="51" t="str">
        <f t="shared" si="3"/>
        <v>Ativo</v>
      </c>
      <c r="W135" s="45"/>
      <c r="X135" s="52" t="s">
        <v>110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142113.9</v>
      </c>
    </row>
    <row r="136" ht="15.75" customHeight="1">
      <c r="A136" s="41" t="s">
        <v>43</v>
      </c>
      <c r="B136" s="42" t="s">
        <v>566</v>
      </c>
      <c r="C136" s="43" t="s">
        <v>567</v>
      </c>
      <c r="D136" s="44" t="s">
        <v>18</v>
      </c>
      <c r="E136" s="45" t="s">
        <v>19</v>
      </c>
      <c r="F136" s="44" t="s">
        <v>113</v>
      </c>
      <c r="G136" s="44" t="str">
        <f t="shared" si="1"/>
        <v>Augusto</v>
      </c>
      <c r="H136" s="46" t="s">
        <v>97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55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99</v>
      </c>
      <c r="T136" s="24" t="s">
        <v>568</v>
      </c>
      <c r="U136" s="9" t="s">
        <v>494</v>
      </c>
      <c r="V136" s="51" t="str">
        <f t="shared" si="3"/>
        <v>Ativo</v>
      </c>
      <c r="W136" s="45"/>
      <c r="X136" s="52" t="s">
        <v>110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29184.6</v>
      </c>
    </row>
    <row r="137" ht="15.75" customHeight="1">
      <c r="A137" s="41" t="s">
        <v>43</v>
      </c>
      <c r="B137" s="42" t="s">
        <v>569</v>
      </c>
      <c r="C137" s="43" t="s">
        <v>570</v>
      </c>
      <c r="D137" s="44" t="s">
        <v>18</v>
      </c>
      <c r="E137" s="45" t="s">
        <v>170</v>
      </c>
      <c r="F137" s="44" t="s">
        <v>191</v>
      </c>
      <c r="G137" s="44" t="str">
        <f t="shared" si="1"/>
        <v>#N/A</v>
      </c>
      <c r="H137" s="46" t="s">
        <v>180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98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99</v>
      </c>
      <c r="T137" s="24" t="s">
        <v>571</v>
      </c>
      <c r="U137" s="9" t="s">
        <v>174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572</v>
      </c>
      <c r="C138" s="43" t="s">
        <v>573</v>
      </c>
      <c r="D138" s="44" t="s">
        <v>18</v>
      </c>
      <c r="E138" s="45" t="s">
        <v>170</v>
      </c>
      <c r="F138" s="44" t="s">
        <v>191</v>
      </c>
      <c r="G138" s="44" t="str">
        <f t="shared" si="1"/>
        <v>Augusto</v>
      </c>
      <c r="H138" s="46" t="s">
        <v>97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574</v>
      </c>
      <c r="S138" s="45" t="s">
        <v>99</v>
      </c>
      <c r="T138" s="24" t="s">
        <v>571</v>
      </c>
      <c r="U138" s="9" t="s">
        <v>174</v>
      </c>
      <c r="V138" s="51" t="str">
        <f t="shared" si="3"/>
        <v>Ativo</v>
      </c>
      <c r="W138" s="45"/>
      <c r="X138" s="52" t="s">
        <v>101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192401.2</v>
      </c>
    </row>
    <row r="139" ht="15.75" customHeight="1">
      <c r="A139" s="41" t="s">
        <v>43</v>
      </c>
      <c r="B139" s="42" t="s">
        <v>575</v>
      </c>
      <c r="C139" s="43" t="s">
        <v>576</v>
      </c>
      <c r="D139" s="44" t="s">
        <v>18</v>
      </c>
      <c r="E139" s="45" t="s">
        <v>170</v>
      </c>
      <c r="F139" s="44" t="s">
        <v>171</v>
      </c>
      <c r="G139" s="44" t="str">
        <f t="shared" si="1"/>
        <v>Augusto</v>
      </c>
      <c r="H139" s="46" t="s">
        <v>97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99</v>
      </c>
      <c r="T139" s="24" t="s">
        <v>577</v>
      </c>
      <c r="U139" s="9" t="s">
        <v>174</v>
      </c>
      <c r="V139" s="51" t="str">
        <f t="shared" si="3"/>
        <v>Ativo</v>
      </c>
      <c r="W139" s="45"/>
      <c r="X139" s="52" t="s">
        <v>101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350551.7</v>
      </c>
    </row>
    <row r="140" ht="15.75" customHeight="1">
      <c r="A140" s="41" t="s">
        <v>43</v>
      </c>
      <c r="B140" s="115" t="s">
        <v>578</v>
      </c>
      <c r="C140" s="43" t="s">
        <v>579</v>
      </c>
      <c r="D140" s="44" t="s">
        <v>18</v>
      </c>
      <c r="E140" s="45" t="s">
        <v>170</v>
      </c>
      <c r="F140" s="44" t="s">
        <v>171</v>
      </c>
      <c r="G140" s="44" t="str">
        <f t="shared" si="1"/>
        <v>#N/A</v>
      </c>
      <c r="H140" s="46" t="s">
        <v>180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55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99</v>
      </c>
      <c r="T140" s="24" t="s">
        <v>577</v>
      </c>
      <c r="U140" s="9" t="s">
        <v>174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580</v>
      </c>
      <c r="C141" s="43" t="s">
        <v>581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97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55</v>
      </c>
      <c r="N141" s="58">
        <v>0.012</v>
      </c>
      <c r="O141" s="9" t="s">
        <v>24</v>
      </c>
      <c r="P141" s="59">
        <v>0.0</v>
      </c>
      <c r="Q141" s="73"/>
      <c r="R141" s="73" t="s">
        <v>582</v>
      </c>
      <c r="S141" s="45" t="s">
        <v>99</v>
      </c>
      <c r="T141" s="24" t="s">
        <v>583</v>
      </c>
      <c r="U141" s="9" t="s">
        <v>19</v>
      </c>
      <c r="V141" s="51" t="str">
        <f t="shared" si="3"/>
        <v>Ativo</v>
      </c>
      <c r="W141" s="45"/>
      <c r="X141" s="52" t="s">
        <v>110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116213.8</v>
      </c>
    </row>
    <row r="142" ht="15.75" customHeight="1">
      <c r="A142" s="41" t="s">
        <v>43</v>
      </c>
      <c r="B142" s="42" t="s">
        <v>584</v>
      </c>
      <c r="C142" s="43" t="s">
        <v>585</v>
      </c>
      <c r="D142" s="44" t="s">
        <v>18</v>
      </c>
      <c r="E142" s="45" t="s">
        <v>19</v>
      </c>
      <c r="F142" s="44" t="s">
        <v>250</v>
      </c>
      <c r="G142" s="44" t="str">
        <f t="shared" si="1"/>
        <v>Augusto</v>
      </c>
      <c r="H142" s="51" t="s">
        <v>140</v>
      </c>
      <c r="I142" s="51" t="s">
        <v>155</v>
      </c>
      <c r="J142" s="44" t="str">
        <f t="shared" si="4"/>
        <v>Não</v>
      </c>
      <c r="K142" s="47">
        <v>45100.0</v>
      </c>
      <c r="L142" s="62"/>
      <c r="M142" s="45" t="s">
        <v>55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362</v>
      </c>
      <c r="T142" s="24" t="s">
        <v>586</v>
      </c>
      <c r="U142" s="9" t="s">
        <v>29</v>
      </c>
      <c r="V142" s="51" t="str">
        <f t="shared" si="3"/>
        <v>Ativo</v>
      </c>
      <c r="W142" s="45"/>
      <c r="X142" s="52" t="s">
        <v>110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14563.46</v>
      </c>
    </row>
    <row r="143" ht="15.75" customHeight="1">
      <c r="A143" s="41" t="s">
        <v>43</v>
      </c>
      <c r="B143" s="42" t="s">
        <v>584</v>
      </c>
      <c r="C143" s="43" t="s">
        <v>587</v>
      </c>
      <c r="D143" s="44" t="s">
        <v>18</v>
      </c>
      <c r="E143" s="45" t="s">
        <v>19</v>
      </c>
      <c r="F143" s="44" t="s">
        <v>250</v>
      </c>
      <c r="G143" s="44" t="str">
        <f t="shared" si="1"/>
        <v>#N/A</v>
      </c>
      <c r="H143" s="51" t="s">
        <v>140</v>
      </c>
      <c r="I143" s="46" t="s">
        <v>213</v>
      </c>
      <c r="J143" s="44" t="str">
        <f t="shared" si="4"/>
        <v>Não</v>
      </c>
      <c r="K143" s="47">
        <v>45166.0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362</v>
      </c>
      <c r="T143" s="24" t="s">
        <v>586</v>
      </c>
      <c r="U143" s="9" t="s">
        <v>29</v>
      </c>
      <c r="V143" s="51" t="str">
        <f t="shared" si="3"/>
        <v>Ativo</v>
      </c>
      <c r="W143" s="45"/>
      <c r="X143" s="52" t="s">
        <v>110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588</v>
      </c>
      <c r="C144" s="43" t="s">
        <v>589</v>
      </c>
      <c r="D144" s="44" t="s">
        <v>18</v>
      </c>
      <c r="E144" s="45" t="s">
        <v>170</v>
      </c>
      <c r="F144" s="44" t="s">
        <v>191</v>
      </c>
      <c r="G144" s="44" t="str">
        <f t="shared" si="1"/>
        <v>Breno</v>
      </c>
      <c r="H144" s="51" t="s">
        <v>97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98</v>
      </c>
      <c r="N144" s="48">
        <v>0.012</v>
      </c>
      <c r="O144" s="9" t="s">
        <v>48</v>
      </c>
      <c r="P144" s="49">
        <v>0.1</v>
      </c>
      <c r="Q144" s="41"/>
      <c r="R144" s="73" t="s">
        <v>590</v>
      </c>
      <c r="S144" s="45" t="s">
        <v>99</v>
      </c>
      <c r="T144" s="24" t="s">
        <v>591</v>
      </c>
      <c r="U144" s="9" t="s">
        <v>174</v>
      </c>
      <c r="V144" s="51" t="str">
        <f t="shared" si="3"/>
        <v>Ativo</v>
      </c>
      <c r="W144" s="45"/>
      <c r="X144" s="52" t="s">
        <v>101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564200.8</v>
      </c>
    </row>
    <row r="145" ht="15.75" customHeight="1">
      <c r="A145" s="41" t="s">
        <v>43</v>
      </c>
      <c r="B145" s="42" t="s">
        <v>592</v>
      </c>
      <c r="C145" s="43" t="s">
        <v>593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180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233</v>
      </c>
      <c r="S145" s="45" t="s">
        <v>99</v>
      </c>
      <c r="T145" s="24" t="s">
        <v>594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595</v>
      </c>
      <c r="C146" s="43" t="s">
        <v>596</v>
      </c>
      <c r="D146" s="44" t="s">
        <v>18</v>
      </c>
      <c r="E146" s="45" t="s">
        <v>19</v>
      </c>
      <c r="F146" s="44" t="s">
        <v>250</v>
      </c>
      <c r="G146" s="44" t="str">
        <f t="shared" si="1"/>
        <v>Augusto</v>
      </c>
      <c r="H146" s="46" t="s">
        <v>97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263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99</v>
      </c>
      <c r="T146" s="24" t="s">
        <v>597</v>
      </c>
      <c r="U146" s="9" t="s">
        <v>145</v>
      </c>
      <c r="V146" s="51" t="str">
        <f t="shared" si="3"/>
        <v>Ativo</v>
      </c>
      <c r="W146" s="45"/>
      <c r="X146" s="52" t="s">
        <v>110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208102</v>
      </c>
    </row>
    <row r="147" ht="15.75" customHeight="1">
      <c r="A147" s="41" t="s">
        <v>43</v>
      </c>
      <c r="B147" s="42" t="s">
        <v>598</v>
      </c>
      <c r="C147" s="43" t="s">
        <v>599</v>
      </c>
      <c r="D147" s="44" t="s">
        <v>95</v>
      </c>
      <c r="E147" s="45" t="s">
        <v>29</v>
      </c>
      <c r="F147" s="44" t="s">
        <v>405</v>
      </c>
      <c r="G147" s="44" t="str">
        <f t="shared" si="1"/>
        <v>Breno</v>
      </c>
      <c r="H147" s="46" t="s">
        <v>97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272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99</v>
      </c>
      <c r="T147" s="24" t="s">
        <v>600</v>
      </c>
      <c r="U147" s="9" t="s">
        <v>29</v>
      </c>
      <c r="V147" s="51" t="str">
        <f t="shared" si="3"/>
        <v>Ativo</v>
      </c>
      <c r="W147" s="45"/>
      <c r="X147" s="52" t="s">
        <v>101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441134.7</v>
      </c>
    </row>
    <row r="148" ht="15.75" customHeight="1">
      <c r="A148" s="41" t="s">
        <v>43</v>
      </c>
      <c r="B148" s="42" t="s">
        <v>601</v>
      </c>
      <c r="C148" s="43" t="s">
        <v>602</v>
      </c>
      <c r="D148" s="44" t="s">
        <v>95</v>
      </c>
      <c r="E148" s="45" t="s">
        <v>29</v>
      </c>
      <c r="F148" s="44" t="s">
        <v>96</v>
      </c>
      <c r="G148" s="44" t="str">
        <f t="shared" si="1"/>
        <v>Bruno</v>
      </c>
      <c r="H148" s="46" t="s">
        <v>97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603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99</v>
      </c>
      <c r="T148" s="24" t="s">
        <v>604</v>
      </c>
      <c r="U148" s="9" t="s">
        <v>29</v>
      </c>
      <c r="V148" s="51" t="str">
        <f t="shared" si="3"/>
        <v>Ativo</v>
      </c>
      <c r="W148" s="45"/>
      <c r="X148" s="52" t="s">
        <v>101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1754169</v>
      </c>
    </row>
    <row r="149" ht="15.75" customHeight="1">
      <c r="A149" s="41" t="s">
        <v>43</v>
      </c>
      <c r="B149" s="126" t="s">
        <v>15</v>
      </c>
      <c r="C149" s="71" t="s">
        <v>605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97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188</v>
      </c>
      <c r="N149" s="48">
        <v>0.008</v>
      </c>
      <c r="O149" s="44" t="s">
        <v>189</v>
      </c>
      <c r="P149" s="49">
        <v>0.1</v>
      </c>
      <c r="Q149" s="50"/>
      <c r="R149" s="50"/>
      <c r="S149" s="45" t="s">
        <v>99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101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102443.2</v>
      </c>
    </row>
    <row r="150" ht="15.75" customHeight="1">
      <c r="A150" s="41" t="s">
        <v>43</v>
      </c>
      <c r="B150" s="42" t="s">
        <v>606</v>
      </c>
      <c r="C150" s="75" t="s">
        <v>607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97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55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99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101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1018774</v>
      </c>
    </row>
    <row r="151" ht="15.75" customHeight="1">
      <c r="A151" s="41" t="s">
        <v>43</v>
      </c>
      <c r="B151" s="42" t="s">
        <v>608</v>
      </c>
      <c r="C151" s="43" t="s">
        <v>609</v>
      </c>
      <c r="D151" s="44" t="s">
        <v>18</v>
      </c>
      <c r="E151" s="45" t="s">
        <v>29</v>
      </c>
      <c r="F151" s="44" t="s">
        <v>288</v>
      </c>
      <c r="G151" s="44" t="str">
        <f t="shared" si="1"/>
        <v>Augusto</v>
      </c>
      <c r="H151" s="51" t="s">
        <v>97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121</v>
      </c>
      <c r="N151" s="58">
        <v>0.0</v>
      </c>
      <c r="O151" s="9" t="s">
        <v>24</v>
      </c>
      <c r="P151" s="59">
        <v>0.0</v>
      </c>
      <c r="Q151" s="60"/>
      <c r="R151" s="60" t="s">
        <v>610</v>
      </c>
      <c r="S151" s="45" t="s">
        <v>99</v>
      </c>
      <c r="T151" s="24" t="s">
        <v>611</v>
      </c>
      <c r="U151" s="9" t="s">
        <v>29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43387.45</v>
      </c>
    </row>
    <row r="152" ht="15.75" customHeight="1">
      <c r="A152" s="41" t="s">
        <v>43</v>
      </c>
      <c r="B152" s="61" t="s">
        <v>612</v>
      </c>
      <c r="C152" s="81" t="s">
        <v>613</v>
      </c>
      <c r="D152" s="44" t="s">
        <v>18</v>
      </c>
      <c r="E152" s="45" t="s">
        <v>19</v>
      </c>
      <c r="F152" s="44" t="s">
        <v>614</v>
      </c>
      <c r="G152" s="44" t="str">
        <f t="shared" si="1"/>
        <v>#N/A</v>
      </c>
      <c r="H152" s="51" t="s">
        <v>180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55</v>
      </c>
      <c r="N152" s="48">
        <v>0.012</v>
      </c>
      <c r="O152" s="44" t="s">
        <v>24</v>
      </c>
      <c r="P152" s="49">
        <v>0.0</v>
      </c>
      <c r="Q152" s="83"/>
      <c r="R152" s="73" t="s">
        <v>233</v>
      </c>
      <c r="S152" s="45" t="s">
        <v>99</v>
      </c>
      <c r="T152" s="24" t="s">
        <v>615</v>
      </c>
      <c r="U152" s="9" t="s">
        <v>29</v>
      </c>
      <c r="V152" s="51" t="str">
        <f t="shared" si="3"/>
        <v>Encerrado</v>
      </c>
      <c r="W152" s="45"/>
      <c r="X152" s="52" t="s">
        <v>110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616</v>
      </c>
      <c r="C153" s="127" t="s">
        <v>617</v>
      </c>
      <c r="D153" s="9" t="s">
        <v>18</v>
      </c>
      <c r="E153" s="24" t="s">
        <v>29</v>
      </c>
      <c r="F153" s="9" t="s">
        <v>135</v>
      </c>
      <c r="G153" s="44" t="str">
        <f t="shared" si="1"/>
        <v>Augusto</v>
      </c>
      <c r="H153" s="51" t="s">
        <v>97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98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99</v>
      </c>
      <c r="T153" s="24" t="s">
        <v>618</v>
      </c>
      <c r="U153" s="9" t="s">
        <v>29</v>
      </c>
      <c r="V153" s="51" t="str">
        <f t="shared" si="3"/>
        <v>Ativo</v>
      </c>
      <c r="W153" s="24" t="s">
        <v>68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179245.5</v>
      </c>
    </row>
    <row r="154" ht="15.75" customHeight="1">
      <c r="A154" s="41" t="s">
        <v>43</v>
      </c>
      <c r="B154" s="128" t="s">
        <v>619</v>
      </c>
      <c r="C154" s="43" t="s">
        <v>620</v>
      </c>
      <c r="D154" s="44" t="s">
        <v>18</v>
      </c>
      <c r="E154" s="45" t="s">
        <v>29</v>
      </c>
      <c r="F154" s="9" t="s">
        <v>621</v>
      </c>
      <c r="G154" s="44" t="str">
        <f t="shared" si="1"/>
        <v>Bruno</v>
      </c>
      <c r="H154" s="51" t="s">
        <v>97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55</v>
      </c>
      <c r="N154" s="58">
        <v>0.008</v>
      </c>
      <c r="O154" s="44" t="s">
        <v>24</v>
      </c>
      <c r="P154" s="49">
        <v>0.0</v>
      </c>
      <c r="Q154" s="50"/>
      <c r="R154" s="70" t="s">
        <v>622</v>
      </c>
      <c r="S154" s="45" t="s">
        <v>99</v>
      </c>
      <c r="T154" s="24" t="s">
        <v>623</v>
      </c>
      <c r="U154" s="9" t="s">
        <v>19</v>
      </c>
      <c r="V154" s="51" t="str">
        <f t="shared" si="3"/>
        <v>Ativo</v>
      </c>
      <c r="W154" s="45"/>
      <c r="X154" s="52" t="s">
        <v>110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1091909</v>
      </c>
    </row>
    <row r="155" ht="15.75" customHeight="1">
      <c r="A155" s="41" t="s">
        <v>43</v>
      </c>
      <c r="B155" s="64" t="s">
        <v>624</v>
      </c>
      <c r="C155" s="65" t="s">
        <v>625</v>
      </c>
      <c r="D155" s="9" t="s">
        <v>60</v>
      </c>
      <c r="E155" s="45" t="s">
        <v>29</v>
      </c>
      <c r="F155" s="9" t="s">
        <v>626</v>
      </c>
      <c r="G155" s="44" t="str">
        <f t="shared" si="1"/>
        <v>Breno</v>
      </c>
      <c r="H155" s="51" t="s">
        <v>97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55</v>
      </c>
      <c r="N155" s="58">
        <v>0.012</v>
      </c>
      <c r="O155" s="9" t="s">
        <v>24</v>
      </c>
      <c r="P155" s="59">
        <v>0.0</v>
      </c>
      <c r="Q155" s="60" t="s">
        <v>627</v>
      </c>
      <c r="R155" s="129"/>
      <c r="S155" s="24" t="s">
        <v>99</v>
      </c>
      <c r="T155" s="24" t="s">
        <v>628</v>
      </c>
      <c r="U155" s="9" t="s">
        <v>34</v>
      </c>
      <c r="V155" s="51" t="str">
        <f t="shared" si="3"/>
        <v>Ativo</v>
      </c>
      <c r="W155" s="24" t="s">
        <v>117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943524.5</v>
      </c>
    </row>
    <row r="156" ht="15.75" customHeight="1">
      <c r="A156" s="41" t="s">
        <v>43</v>
      </c>
      <c r="B156" s="55" t="s">
        <v>629</v>
      </c>
      <c r="C156" s="43" t="s">
        <v>630</v>
      </c>
      <c r="D156" s="44" t="s">
        <v>18</v>
      </c>
      <c r="E156" s="45" t="s">
        <v>170</v>
      </c>
      <c r="F156" s="44" t="s">
        <v>171</v>
      </c>
      <c r="G156" s="44" t="str">
        <f t="shared" si="1"/>
        <v>Augusto</v>
      </c>
      <c r="H156" s="46" t="s">
        <v>97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184</v>
      </c>
      <c r="N156" s="58">
        <v>0.025</v>
      </c>
      <c r="O156" s="9" t="s">
        <v>185</v>
      </c>
      <c r="P156" s="59">
        <v>0.2</v>
      </c>
      <c r="Q156" s="63"/>
      <c r="R156" s="60" t="s">
        <v>631</v>
      </c>
      <c r="S156" s="45" t="s">
        <v>99</v>
      </c>
      <c r="T156" s="24" t="s">
        <v>632</v>
      </c>
      <c r="U156" s="9" t="s">
        <v>174</v>
      </c>
      <c r="V156" s="51" t="str">
        <f t="shared" si="3"/>
        <v>Ativo</v>
      </c>
      <c r="W156" s="45"/>
      <c r="X156" s="52" t="s">
        <v>101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98681.4</v>
      </c>
    </row>
    <row r="157" ht="15.75" customHeight="1">
      <c r="A157" s="41" t="s">
        <v>43</v>
      </c>
      <c r="B157" s="55" t="s">
        <v>629</v>
      </c>
      <c r="C157" s="43" t="s">
        <v>633</v>
      </c>
      <c r="D157" s="44" t="s">
        <v>18</v>
      </c>
      <c r="E157" s="45" t="s">
        <v>170</v>
      </c>
      <c r="F157" s="44" t="s">
        <v>171</v>
      </c>
      <c r="G157" s="44" t="str">
        <f t="shared" si="1"/>
        <v>Augusto</v>
      </c>
      <c r="H157" s="46" t="s">
        <v>97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55</v>
      </c>
      <c r="N157" s="48">
        <v>0.012</v>
      </c>
      <c r="O157" s="44" t="s">
        <v>24</v>
      </c>
      <c r="P157" s="49">
        <v>0.0</v>
      </c>
      <c r="Q157" s="50"/>
      <c r="R157" s="60" t="s">
        <v>634</v>
      </c>
      <c r="S157" s="45" t="s">
        <v>99</v>
      </c>
      <c r="T157" s="24" t="s">
        <v>632</v>
      </c>
      <c r="U157" s="9" t="s">
        <v>174</v>
      </c>
      <c r="V157" s="51" t="str">
        <f t="shared" si="3"/>
        <v>Ativo</v>
      </c>
      <c r="W157" s="45"/>
      <c r="X157" s="52" t="s">
        <v>101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259361.4</v>
      </c>
    </row>
    <row r="158" ht="15.75" customHeight="1">
      <c r="A158" s="41" t="s">
        <v>43</v>
      </c>
      <c r="B158" s="114" t="s">
        <v>635</v>
      </c>
      <c r="C158" s="65" t="s">
        <v>636</v>
      </c>
      <c r="D158" s="9" t="s">
        <v>18</v>
      </c>
      <c r="E158" s="24" t="s">
        <v>29</v>
      </c>
      <c r="F158" s="9" t="s">
        <v>135</v>
      </c>
      <c r="G158" s="44" t="str">
        <f t="shared" si="1"/>
        <v>Augusto</v>
      </c>
      <c r="H158" s="51" t="s">
        <v>97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55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99</v>
      </c>
      <c r="T158" s="23" t="s">
        <v>637</v>
      </c>
      <c r="U158" s="9" t="s">
        <v>29</v>
      </c>
      <c r="V158" s="51" t="str">
        <f t="shared" si="3"/>
        <v>Ativo</v>
      </c>
      <c r="W158" s="24" t="s">
        <v>68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50235.62</v>
      </c>
    </row>
    <row r="159" ht="15.75" customHeight="1">
      <c r="A159" s="41" t="s">
        <v>43</v>
      </c>
      <c r="B159" s="61" t="s">
        <v>638</v>
      </c>
      <c r="C159" s="43" t="s">
        <v>639</v>
      </c>
      <c r="D159" s="44" t="s">
        <v>18</v>
      </c>
      <c r="E159" s="45" t="s">
        <v>170</v>
      </c>
      <c r="F159" s="44" t="s">
        <v>171</v>
      </c>
      <c r="G159" s="44" t="str">
        <f t="shared" si="1"/>
        <v>#N/A</v>
      </c>
      <c r="H159" s="46" t="s">
        <v>180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188</v>
      </c>
      <c r="N159" s="48">
        <v>0.008</v>
      </c>
      <c r="O159" s="44" t="s">
        <v>189</v>
      </c>
      <c r="P159" s="49">
        <v>0.1</v>
      </c>
      <c r="Q159" s="50"/>
      <c r="R159" s="50"/>
      <c r="S159" s="45" t="s">
        <v>99</v>
      </c>
      <c r="T159" s="24" t="s">
        <v>640</v>
      </c>
      <c r="U159" s="9" t="s">
        <v>174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638</v>
      </c>
      <c r="C160" s="43" t="s">
        <v>641</v>
      </c>
      <c r="D160" s="44" t="s">
        <v>18</v>
      </c>
      <c r="E160" s="45" t="s">
        <v>170</v>
      </c>
      <c r="F160" s="44" t="s">
        <v>171</v>
      </c>
      <c r="G160" s="44" t="str">
        <f t="shared" si="1"/>
        <v>#N/A</v>
      </c>
      <c r="H160" s="46" t="s">
        <v>180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55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99</v>
      </c>
      <c r="T160" s="24" t="s">
        <v>640</v>
      </c>
      <c r="U160" s="9" t="s">
        <v>174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642</v>
      </c>
      <c r="C161" s="43" t="s">
        <v>643</v>
      </c>
      <c r="D161" s="45" t="s">
        <v>18</v>
      </c>
      <c r="E161" s="45" t="s">
        <v>170</v>
      </c>
      <c r="F161" s="45" t="s">
        <v>171</v>
      </c>
      <c r="G161" s="44" t="str">
        <f t="shared" si="1"/>
        <v>Breno</v>
      </c>
      <c r="H161" s="131" t="s">
        <v>140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55</v>
      </c>
      <c r="N161" s="48">
        <v>0.012</v>
      </c>
      <c r="O161" s="9" t="s">
        <v>24</v>
      </c>
      <c r="P161" s="59">
        <v>0.0</v>
      </c>
      <c r="Q161" s="6" t="s">
        <v>644</v>
      </c>
      <c r="R161" s="60" t="s">
        <v>645</v>
      </c>
      <c r="S161" s="45" t="s">
        <v>99</v>
      </c>
      <c r="T161" s="24" t="s">
        <v>640</v>
      </c>
      <c r="U161" s="9" t="s">
        <v>174</v>
      </c>
      <c r="V161" s="51" t="str">
        <f t="shared" si="3"/>
        <v>Ativo</v>
      </c>
      <c r="W161" s="45"/>
      <c r="X161" s="53" t="s">
        <v>101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409207.5</v>
      </c>
    </row>
    <row r="162" ht="15.75" customHeight="1">
      <c r="A162" s="41" t="s">
        <v>43</v>
      </c>
      <c r="B162" s="55" t="s">
        <v>646</v>
      </c>
      <c r="C162" s="56" t="s">
        <v>647</v>
      </c>
      <c r="D162" s="24" t="s">
        <v>18</v>
      </c>
      <c r="E162" s="24" t="s">
        <v>29</v>
      </c>
      <c r="F162" s="24" t="s">
        <v>366</v>
      </c>
      <c r="G162" s="44" t="str">
        <f t="shared" si="1"/>
        <v>#N/A</v>
      </c>
      <c r="H162" s="131" t="s">
        <v>97</v>
      </c>
      <c r="I162" s="51" t="s">
        <v>213</v>
      </c>
      <c r="J162" s="44" t="str">
        <f t="shared" si="5"/>
        <v>Não</v>
      </c>
      <c r="K162" s="68">
        <v>45464.0</v>
      </c>
      <c r="L162" s="45"/>
      <c r="M162" s="9" t="s">
        <v>55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362</v>
      </c>
      <c r="T162" s="24" t="s">
        <v>648</v>
      </c>
      <c r="U162" s="9" t="s">
        <v>29</v>
      </c>
      <c r="V162" s="51" t="str">
        <f t="shared" si="3"/>
        <v>Ativo</v>
      </c>
      <c r="W162" s="24" t="s">
        <v>68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42" t="s">
        <v>649</v>
      </c>
      <c r="C163" s="43" t="s">
        <v>650</v>
      </c>
      <c r="D163" s="44" t="s">
        <v>18</v>
      </c>
      <c r="E163" s="45" t="s">
        <v>19</v>
      </c>
      <c r="F163" s="44" t="s">
        <v>20</v>
      </c>
      <c r="G163" s="44" t="str">
        <f t="shared" si="1"/>
        <v>Breno</v>
      </c>
      <c r="H163" s="51" t="s">
        <v>97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382</v>
      </c>
      <c r="N163" s="48">
        <v>0.008</v>
      </c>
      <c r="O163" s="44" t="s">
        <v>24</v>
      </c>
      <c r="P163" s="49">
        <v>0.0</v>
      </c>
      <c r="Q163" s="60" t="s">
        <v>651</v>
      </c>
      <c r="R163" s="60" t="s">
        <v>652</v>
      </c>
      <c r="S163" s="45" t="s">
        <v>362</v>
      </c>
      <c r="T163" s="24" t="s">
        <v>653</v>
      </c>
      <c r="U163" s="9" t="s">
        <v>19</v>
      </c>
      <c r="V163" s="51" t="str">
        <f t="shared" si="3"/>
        <v>Ativo</v>
      </c>
      <c r="W163" s="45"/>
      <c r="X163" s="52" t="s">
        <v>110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533909.8</v>
      </c>
    </row>
    <row r="164" ht="15.75" customHeight="1">
      <c r="A164" s="41" t="s">
        <v>43</v>
      </c>
      <c r="B164" s="42" t="s">
        <v>654</v>
      </c>
      <c r="C164" s="43" t="s">
        <v>655</v>
      </c>
      <c r="D164" s="44" t="s">
        <v>95</v>
      </c>
      <c r="E164" s="45" t="s">
        <v>29</v>
      </c>
      <c r="F164" s="44" t="s">
        <v>96</v>
      </c>
      <c r="G164" s="44" t="str">
        <f t="shared" si="1"/>
        <v>Bruno</v>
      </c>
      <c r="H164" s="46" t="s">
        <v>97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656</v>
      </c>
      <c r="R164" s="50"/>
      <c r="S164" s="45" t="s">
        <v>99</v>
      </c>
      <c r="T164" s="24" t="s">
        <v>657</v>
      </c>
      <c r="U164" s="9" t="s">
        <v>29</v>
      </c>
      <c r="V164" s="51" t="str">
        <f t="shared" si="3"/>
        <v>Ativo</v>
      </c>
      <c r="W164" s="45"/>
      <c r="X164" s="52" t="s">
        <v>101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1277706</v>
      </c>
    </row>
    <row r="165" ht="15.75" customHeight="1">
      <c r="A165" s="41" t="s">
        <v>43</v>
      </c>
      <c r="B165" s="64" t="s">
        <v>658</v>
      </c>
      <c r="C165" s="65" t="s">
        <v>659</v>
      </c>
      <c r="D165" s="9" t="s">
        <v>60</v>
      </c>
      <c r="E165" s="24" t="s">
        <v>29</v>
      </c>
      <c r="F165" s="9" t="s">
        <v>61</v>
      </c>
      <c r="G165" s="44" t="str">
        <f t="shared" si="1"/>
        <v>Augusto</v>
      </c>
      <c r="H165" s="51" t="s">
        <v>97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98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99</v>
      </c>
      <c r="T165" s="24" t="s">
        <v>660</v>
      </c>
      <c r="U165" s="9" t="s">
        <v>29</v>
      </c>
      <c r="V165" s="51" t="str">
        <f t="shared" si="3"/>
        <v>Ativo</v>
      </c>
      <c r="W165" s="24" t="s">
        <v>68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240405.1</v>
      </c>
    </row>
    <row r="166" ht="15.75" customHeight="1">
      <c r="A166" s="41" t="s">
        <v>43</v>
      </c>
      <c r="B166" s="133" t="s">
        <v>661</v>
      </c>
      <c r="C166" s="134" t="s">
        <v>662</v>
      </c>
      <c r="D166" s="44" t="s">
        <v>95</v>
      </c>
      <c r="E166" s="45" t="s">
        <v>29</v>
      </c>
      <c r="F166" s="44" t="s">
        <v>405</v>
      </c>
      <c r="G166" s="44" t="str">
        <f t="shared" si="1"/>
        <v>Breno</v>
      </c>
      <c r="H166" s="46" t="s">
        <v>97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55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99</v>
      </c>
      <c r="T166" s="24" t="s">
        <v>663</v>
      </c>
      <c r="U166" s="9" t="s">
        <v>29</v>
      </c>
      <c r="V166" s="51" t="str">
        <f t="shared" si="3"/>
        <v>Ativo</v>
      </c>
      <c r="W166" s="45"/>
      <c r="X166" s="52" t="s">
        <v>101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869882.2</v>
      </c>
    </row>
    <row r="167" ht="15.75" customHeight="1">
      <c r="A167" s="41" t="s">
        <v>43</v>
      </c>
      <c r="B167" s="42" t="s">
        <v>664</v>
      </c>
      <c r="C167" s="43" t="s">
        <v>665</v>
      </c>
      <c r="D167" s="44" t="s">
        <v>18</v>
      </c>
      <c r="E167" s="45" t="s">
        <v>29</v>
      </c>
      <c r="F167" s="44" t="s">
        <v>162</v>
      </c>
      <c r="G167" s="44" t="str">
        <f t="shared" si="1"/>
        <v>Augusto</v>
      </c>
      <c r="H167" s="46" t="s">
        <v>97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55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99</v>
      </c>
      <c r="T167" s="24" t="s">
        <v>666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302383.1</v>
      </c>
    </row>
    <row r="168" ht="15.75" customHeight="1">
      <c r="A168" s="41" t="s">
        <v>43</v>
      </c>
      <c r="B168" s="61" t="s">
        <v>667</v>
      </c>
      <c r="C168" s="43" t="s">
        <v>668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140</v>
      </c>
      <c r="I168" s="51" t="s">
        <v>213</v>
      </c>
      <c r="J168" s="44" t="str">
        <f t="shared" si="5"/>
        <v>Não</v>
      </c>
      <c r="K168" s="47">
        <v>45029.0</v>
      </c>
      <c r="L168" s="45"/>
      <c r="M168" s="45" t="s">
        <v>55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99</v>
      </c>
      <c r="T168" s="24" t="s">
        <v>669</v>
      </c>
      <c r="U168" s="9" t="s">
        <v>19</v>
      </c>
      <c r="V168" s="51" t="str">
        <f t="shared" si="3"/>
        <v>Ativo</v>
      </c>
      <c r="W168" s="45"/>
      <c r="X168" s="52" t="s">
        <v>110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670</v>
      </c>
      <c r="C169" s="43" t="s">
        <v>671</v>
      </c>
      <c r="D169" s="44" t="s">
        <v>95</v>
      </c>
      <c r="E169" s="45" t="s">
        <v>29</v>
      </c>
      <c r="F169" s="44" t="s">
        <v>672</v>
      </c>
      <c r="G169" s="44" t="str">
        <f t="shared" si="1"/>
        <v>Augusto</v>
      </c>
      <c r="H169" s="46" t="s">
        <v>97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99</v>
      </c>
      <c r="T169" s="24" t="s">
        <v>673</v>
      </c>
      <c r="U169" s="9" t="s">
        <v>29</v>
      </c>
      <c r="V169" s="51" t="str">
        <f t="shared" si="3"/>
        <v>Ativo</v>
      </c>
      <c r="W169" s="45"/>
      <c r="X169" s="52" t="s">
        <v>110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86403.94</v>
      </c>
    </row>
    <row r="170" ht="15.75" customHeight="1">
      <c r="A170" s="41" t="s">
        <v>43</v>
      </c>
      <c r="B170" s="42" t="s">
        <v>674</v>
      </c>
      <c r="C170" s="43" t="s">
        <v>675</v>
      </c>
      <c r="D170" s="44" t="s">
        <v>95</v>
      </c>
      <c r="E170" s="45" t="s">
        <v>29</v>
      </c>
      <c r="F170" s="44" t="s">
        <v>674</v>
      </c>
      <c r="G170" s="44" t="str">
        <f t="shared" si="1"/>
        <v>Augusto</v>
      </c>
      <c r="H170" s="46" t="s">
        <v>97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263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99</v>
      </c>
      <c r="T170" s="24" t="s">
        <v>676</v>
      </c>
      <c r="U170" s="9" t="s">
        <v>29</v>
      </c>
      <c r="V170" s="51" t="str">
        <f t="shared" si="3"/>
        <v>Ativo</v>
      </c>
      <c r="W170" s="45"/>
      <c r="X170" s="52" t="s">
        <v>101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1125.65</v>
      </c>
    </row>
    <row r="171" ht="15.75" customHeight="1">
      <c r="A171" s="41" t="s">
        <v>43</v>
      </c>
      <c r="B171" s="42" t="s">
        <v>677</v>
      </c>
      <c r="C171" s="43" t="s">
        <v>678</v>
      </c>
      <c r="D171" s="44" t="s">
        <v>18</v>
      </c>
      <c r="E171" s="45" t="s">
        <v>29</v>
      </c>
      <c r="F171" s="44" t="s">
        <v>288</v>
      </c>
      <c r="G171" s="44" t="str">
        <f t="shared" si="1"/>
        <v>Augusto</v>
      </c>
      <c r="H171" s="46" t="s">
        <v>97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99</v>
      </c>
      <c r="T171" s="24" t="s">
        <v>679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172174.8</v>
      </c>
    </row>
    <row r="172" ht="15.75" customHeight="1">
      <c r="A172" s="41" t="s">
        <v>43</v>
      </c>
      <c r="B172" s="42" t="s">
        <v>680</v>
      </c>
      <c r="C172" s="43" t="s">
        <v>681</v>
      </c>
      <c r="D172" s="44" t="s">
        <v>18</v>
      </c>
      <c r="E172" s="45" t="s">
        <v>29</v>
      </c>
      <c r="F172" s="44" t="s">
        <v>135</v>
      </c>
      <c r="G172" s="44" t="str">
        <f t="shared" si="1"/>
        <v>Augusto</v>
      </c>
      <c r="H172" s="51" t="s">
        <v>140</v>
      </c>
      <c r="I172" s="51" t="s">
        <v>682</v>
      </c>
      <c r="J172" s="44" t="str">
        <f t="shared" si="5"/>
        <v>Não</v>
      </c>
      <c r="K172" s="47">
        <v>45061.0</v>
      </c>
      <c r="L172" s="45"/>
      <c r="M172" s="45" t="s">
        <v>55</v>
      </c>
      <c r="N172" s="48">
        <v>0.012</v>
      </c>
      <c r="O172" s="44" t="s">
        <v>24</v>
      </c>
      <c r="P172" s="49">
        <v>0.0</v>
      </c>
      <c r="Q172" s="50"/>
      <c r="R172" s="60" t="s">
        <v>683</v>
      </c>
      <c r="S172" s="45" t="s">
        <v>99</v>
      </c>
      <c r="T172" s="24" t="s">
        <v>684</v>
      </c>
      <c r="U172" s="9" t="s">
        <v>29</v>
      </c>
      <c r="V172" s="51" t="str">
        <f t="shared" si="3"/>
        <v>Ativo</v>
      </c>
      <c r="W172" s="45"/>
      <c r="X172" s="52" t="s">
        <v>110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114228.3</v>
      </c>
    </row>
    <row r="173" ht="15.75" customHeight="1">
      <c r="A173" s="41" t="s">
        <v>43</v>
      </c>
      <c r="B173" s="42" t="s">
        <v>685</v>
      </c>
      <c r="C173" s="43" t="s">
        <v>686</v>
      </c>
      <c r="D173" s="44" t="s">
        <v>95</v>
      </c>
      <c r="E173" s="45" t="s">
        <v>29</v>
      </c>
      <c r="F173" s="44" t="s">
        <v>687</v>
      </c>
      <c r="G173" s="44" t="str">
        <f t="shared" si="1"/>
        <v>Breno</v>
      </c>
      <c r="H173" s="46" t="s">
        <v>97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55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99</v>
      </c>
      <c r="T173" s="24" t="s">
        <v>688</v>
      </c>
      <c r="U173" s="9" t="s">
        <v>29</v>
      </c>
      <c r="V173" s="51" t="str">
        <f t="shared" si="3"/>
        <v>Ativo</v>
      </c>
      <c r="W173" s="45"/>
      <c r="X173" s="52" t="s">
        <v>110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832260.1</v>
      </c>
    </row>
    <row r="174" ht="15.75" customHeight="1">
      <c r="A174" s="41" t="s">
        <v>43</v>
      </c>
      <c r="B174" s="42" t="s">
        <v>685</v>
      </c>
      <c r="C174" s="43" t="s">
        <v>689</v>
      </c>
      <c r="D174" s="44" t="s">
        <v>95</v>
      </c>
      <c r="E174" s="45" t="s">
        <v>29</v>
      </c>
      <c r="F174" s="44" t="s">
        <v>687</v>
      </c>
      <c r="G174" s="44" t="str">
        <f t="shared" si="1"/>
        <v>Bruno</v>
      </c>
      <c r="H174" s="46" t="s">
        <v>97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50"/>
      <c r="R174" s="135" t="s">
        <v>690</v>
      </c>
      <c r="S174" s="45" t="s">
        <v>99</v>
      </c>
      <c r="T174" s="24" t="s">
        <v>688</v>
      </c>
      <c r="U174" s="9" t="s">
        <v>29</v>
      </c>
      <c r="V174" s="51" t="str">
        <f t="shared" si="3"/>
        <v>Ativo</v>
      </c>
      <c r="W174" s="45"/>
      <c r="X174" s="52" t="s">
        <v>110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3617921</v>
      </c>
    </row>
    <row r="175" ht="15.75" customHeight="1">
      <c r="A175" s="41" t="s">
        <v>43</v>
      </c>
      <c r="B175" s="42" t="s">
        <v>691</v>
      </c>
      <c r="C175" s="43" t="s">
        <v>692</v>
      </c>
      <c r="D175" s="44" t="s">
        <v>18</v>
      </c>
      <c r="E175" s="45" t="s">
        <v>29</v>
      </c>
      <c r="F175" s="9" t="s">
        <v>693</v>
      </c>
      <c r="G175" s="44" t="str">
        <f t="shared" si="1"/>
        <v>Augusto</v>
      </c>
      <c r="H175" s="51" t="s">
        <v>97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55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99</v>
      </c>
      <c r="T175" s="24" t="s">
        <v>694</v>
      </c>
      <c r="U175" s="9" t="s">
        <v>695</v>
      </c>
      <c r="V175" s="51" t="str">
        <f t="shared" si="3"/>
        <v>Ativo</v>
      </c>
      <c r="W175" s="45"/>
      <c r="X175" s="52" t="s">
        <v>110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40990.16</v>
      </c>
    </row>
    <row r="176" ht="15.75" customHeight="1">
      <c r="A176" s="41" t="s">
        <v>43</v>
      </c>
      <c r="B176" s="42" t="s">
        <v>696</v>
      </c>
      <c r="C176" s="43" t="s">
        <v>697</v>
      </c>
      <c r="D176" s="44" t="s">
        <v>18</v>
      </c>
      <c r="E176" s="45" t="s">
        <v>29</v>
      </c>
      <c r="F176" s="44" t="s">
        <v>162</v>
      </c>
      <c r="G176" s="44" t="str">
        <f t="shared" si="1"/>
        <v>#N/A</v>
      </c>
      <c r="H176" s="51" t="s">
        <v>140</v>
      </c>
      <c r="I176" s="46" t="s">
        <v>213</v>
      </c>
      <c r="J176" s="44" t="str">
        <f t="shared" si="5"/>
        <v>Não</v>
      </c>
      <c r="K176" s="47">
        <v>44888.0</v>
      </c>
      <c r="L176" s="45"/>
      <c r="M176" s="45" t="s">
        <v>55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99</v>
      </c>
      <c r="T176" s="24" t="s">
        <v>698</v>
      </c>
      <c r="U176" s="9" t="s">
        <v>29</v>
      </c>
      <c r="V176" s="51" t="str">
        <f t="shared" si="3"/>
        <v>Inativo</v>
      </c>
      <c r="W176" s="45"/>
      <c r="X176" s="52" t="s">
        <v>110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699</v>
      </c>
      <c r="C177" s="43" t="s">
        <v>700</v>
      </c>
      <c r="D177" s="44" t="s">
        <v>18</v>
      </c>
      <c r="E177" s="45" t="s">
        <v>29</v>
      </c>
      <c r="F177" s="44" t="s">
        <v>162</v>
      </c>
      <c r="G177" s="44" t="str">
        <f t="shared" si="1"/>
        <v>Augusto</v>
      </c>
      <c r="H177" s="51" t="s">
        <v>140</v>
      </c>
      <c r="I177" s="51" t="s">
        <v>213</v>
      </c>
      <c r="J177" s="44" t="str">
        <f t="shared" si="5"/>
        <v>Não</v>
      </c>
      <c r="K177" s="47">
        <v>44928.0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99</v>
      </c>
      <c r="T177" s="24" t="s">
        <v>698</v>
      </c>
      <c r="U177" s="9" t="s">
        <v>29</v>
      </c>
      <c r="V177" s="51" t="str">
        <f t="shared" si="3"/>
        <v>Ativo</v>
      </c>
      <c r="W177" s="45"/>
      <c r="X177" s="52" t="s">
        <v>110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213.25</v>
      </c>
    </row>
    <row r="178" ht="15.75" customHeight="1">
      <c r="A178" s="41" t="s">
        <v>43</v>
      </c>
      <c r="B178" s="42" t="s">
        <v>701</v>
      </c>
      <c r="C178" s="43" t="s">
        <v>702</v>
      </c>
      <c r="D178" s="44" t="s">
        <v>18</v>
      </c>
      <c r="E178" s="45" t="s">
        <v>170</v>
      </c>
      <c r="F178" s="44" t="s">
        <v>171</v>
      </c>
      <c r="G178" s="44" t="str">
        <f t="shared" si="1"/>
        <v>Augusto</v>
      </c>
      <c r="H178" s="46" t="s">
        <v>97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55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99</v>
      </c>
      <c r="T178" s="24" t="s">
        <v>703</v>
      </c>
      <c r="U178" s="9" t="s">
        <v>174</v>
      </c>
      <c r="V178" s="51" t="str">
        <f t="shared" si="3"/>
        <v>Ativo</v>
      </c>
      <c r="W178" s="45"/>
      <c r="X178" s="52" t="s">
        <v>110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64281.83</v>
      </c>
    </row>
    <row r="179" ht="15.75" customHeight="1">
      <c r="A179" s="41" t="s">
        <v>43</v>
      </c>
      <c r="B179" s="61" t="s">
        <v>704</v>
      </c>
      <c r="C179" s="43" t="s">
        <v>705</v>
      </c>
      <c r="D179" s="44" t="s">
        <v>18</v>
      </c>
      <c r="E179" s="45" t="s">
        <v>29</v>
      </c>
      <c r="F179" s="44" t="s">
        <v>693</v>
      </c>
      <c r="G179" s="44" t="str">
        <f t="shared" si="1"/>
        <v>Augusto</v>
      </c>
      <c r="H179" s="51" t="s">
        <v>97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99</v>
      </c>
      <c r="T179" s="24" t="s">
        <v>706</v>
      </c>
      <c r="U179" s="9" t="s">
        <v>29</v>
      </c>
      <c r="V179" s="51" t="str">
        <f t="shared" si="3"/>
        <v>Ativo</v>
      </c>
      <c r="W179" s="45"/>
      <c r="X179" s="52" t="s">
        <v>110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28610.41</v>
      </c>
    </row>
    <row r="180" ht="15.75" customHeight="1">
      <c r="A180" s="41" t="s">
        <v>43</v>
      </c>
      <c r="B180" s="97" t="s">
        <v>707</v>
      </c>
      <c r="C180" s="71" t="s">
        <v>708</v>
      </c>
      <c r="D180" s="44" t="s">
        <v>18</v>
      </c>
      <c r="E180" s="45" t="s">
        <v>170</v>
      </c>
      <c r="F180" s="44" t="s">
        <v>191</v>
      </c>
      <c r="G180" s="44" t="str">
        <f t="shared" si="1"/>
        <v>#N/A</v>
      </c>
      <c r="H180" s="51" t="s">
        <v>140</v>
      </c>
      <c r="I180" s="46" t="s">
        <v>213</v>
      </c>
      <c r="J180" s="44" t="str">
        <f t="shared" si="5"/>
        <v>Não</v>
      </c>
      <c r="K180" s="47">
        <v>45233.0</v>
      </c>
      <c r="L180" s="62"/>
      <c r="M180" s="45" t="s">
        <v>98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99</v>
      </c>
      <c r="T180" s="24" t="s">
        <v>709</v>
      </c>
      <c r="U180" s="9" t="s">
        <v>174</v>
      </c>
      <c r="V180" s="51" t="str">
        <f t="shared" si="3"/>
        <v>Ativo</v>
      </c>
      <c r="W180" s="45"/>
      <c r="X180" s="52" t="s">
        <v>101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710</v>
      </c>
      <c r="C181" s="43" t="s">
        <v>711</v>
      </c>
      <c r="D181" s="44" t="s">
        <v>95</v>
      </c>
      <c r="E181" s="45" t="s">
        <v>29</v>
      </c>
      <c r="F181" s="44" t="s">
        <v>96</v>
      </c>
      <c r="G181" s="44" t="str">
        <f t="shared" si="1"/>
        <v>Augusto</v>
      </c>
      <c r="H181" s="46" t="s">
        <v>97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712</v>
      </c>
      <c r="N181" s="48">
        <v>0.014</v>
      </c>
      <c r="O181" s="44" t="s">
        <v>48</v>
      </c>
      <c r="P181" s="49">
        <v>0.2</v>
      </c>
      <c r="Q181" s="60" t="s">
        <v>713</v>
      </c>
      <c r="R181" s="50"/>
      <c r="S181" s="45" t="s">
        <v>99</v>
      </c>
      <c r="T181" s="24" t="s">
        <v>714</v>
      </c>
      <c r="U181" s="9" t="s">
        <v>29</v>
      </c>
      <c r="V181" s="51" t="str">
        <f t="shared" si="3"/>
        <v>Ativo</v>
      </c>
      <c r="W181" s="45"/>
      <c r="X181" s="52" t="s">
        <v>101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215453.9</v>
      </c>
    </row>
    <row r="182" ht="15.75" customHeight="1">
      <c r="A182" s="41" t="s">
        <v>43</v>
      </c>
      <c r="B182" s="126" t="s">
        <v>715</v>
      </c>
      <c r="C182" s="71" t="s">
        <v>716</v>
      </c>
      <c r="D182" s="44" t="s">
        <v>18</v>
      </c>
      <c r="E182" s="45" t="s">
        <v>19</v>
      </c>
      <c r="F182" s="44" t="s">
        <v>113</v>
      </c>
      <c r="G182" s="44" t="str">
        <f t="shared" si="1"/>
        <v>Augusto</v>
      </c>
      <c r="H182" s="46" t="s">
        <v>97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55</v>
      </c>
      <c r="N182" s="48">
        <v>0.012</v>
      </c>
      <c r="O182" s="44" t="s">
        <v>24</v>
      </c>
      <c r="P182" s="49">
        <v>0.0</v>
      </c>
      <c r="Q182" s="15" t="s">
        <v>717</v>
      </c>
      <c r="R182" s="50"/>
      <c r="S182" s="45" t="s">
        <v>99</v>
      </c>
      <c r="T182" s="24" t="s">
        <v>718</v>
      </c>
      <c r="U182" s="9" t="s">
        <v>19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179862.2</v>
      </c>
    </row>
    <row r="183" ht="15.75" customHeight="1">
      <c r="A183" s="41" t="s">
        <v>43</v>
      </c>
      <c r="B183" s="136" t="s">
        <v>719</v>
      </c>
      <c r="C183" s="137" t="s">
        <v>720</v>
      </c>
      <c r="D183" s="9" t="s">
        <v>18</v>
      </c>
      <c r="E183" s="24" t="s">
        <v>19</v>
      </c>
      <c r="F183" s="44" t="s">
        <v>113</v>
      </c>
      <c r="G183" s="44" t="str">
        <f t="shared" si="1"/>
        <v>Augusto</v>
      </c>
      <c r="H183" s="51" t="s">
        <v>114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55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99</v>
      </c>
      <c r="T183" s="24" t="s">
        <v>721</v>
      </c>
      <c r="U183" s="9" t="s">
        <v>19</v>
      </c>
      <c r="V183" s="51" t="str">
        <f t="shared" si="3"/>
        <v>Ativo</v>
      </c>
      <c r="W183" s="24" t="s">
        <v>68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341363.5</v>
      </c>
    </row>
    <row r="184" ht="15.75" customHeight="1">
      <c r="A184" s="41" t="s">
        <v>43</v>
      </c>
      <c r="B184" s="61" t="s">
        <v>722</v>
      </c>
      <c r="C184" s="43" t="s">
        <v>723</v>
      </c>
      <c r="D184" s="44" t="s">
        <v>95</v>
      </c>
      <c r="E184" s="45" t="s">
        <v>29</v>
      </c>
      <c r="F184" s="44" t="s">
        <v>203</v>
      </c>
      <c r="G184" s="44" t="str">
        <f t="shared" si="1"/>
        <v>Augusto</v>
      </c>
      <c r="H184" s="46" t="s">
        <v>97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55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99</v>
      </c>
      <c r="T184" s="24" t="s">
        <v>724</v>
      </c>
      <c r="U184" s="9" t="s">
        <v>29</v>
      </c>
      <c r="V184" s="51" t="str">
        <f t="shared" si="3"/>
        <v>Ativo</v>
      </c>
      <c r="W184" s="45"/>
      <c r="X184" s="52" t="s">
        <v>101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360175.5</v>
      </c>
    </row>
    <row r="185" ht="15.75" customHeight="1">
      <c r="A185" s="41" t="s">
        <v>43</v>
      </c>
      <c r="B185" s="42" t="s">
        <v>725</v>
      </c>
      <c r="C185" s="43" t="s">
        <v>726</v>
      </c>
      <c r="D185" s="44" t="s">
        <v>18</v>
      </c>
      <c r="E185" s="45" t="s">
        <v>19</v>
      </c>
      <c r="F185" s="44" t="s">
        <v>113</v>
      </c>
      <c r="G185" s="44" t="str">
        <f t="shared" si="1"/>
        <v>Breno</v>
      </c>
      <c r="H185" s="46" t="s">
        <v>97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60" t="s">
        <v>727</v>
      </c>
      <c r="R185" s="50"/>
      <c r="S185" s="45" t="s">
        <v>99</v>
      </c>
      <c r="T185" s="24" t="s">
        <v>728</v>
      </c>
      <c r="U185" s="9" t="s">
        <v>19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966745.3</v>
      </c>
    </row>
    <row r="186" ht="15.75" customHeight="1">
      <c r="A186" s="6" t="s">
        <v>43</v>
      </c>
      <c r="B186" s="55" t="s">
        <v>729</v>
      </c>
      <c r="C186" s="56" t="s">
        <v>730</v>
      </c>
      <c r="D186" s="9" t="s">
        <v>95</v>
      </c>
      <c r="E186" s="24" t="s">
        <v>29</v>
      </c>
      <c r="F186" s="9" t="s">
        <v>96</v>
      </c>
      <c r="G186" s="44" t="str">
        <f t="shared" si="1"/>
        <v>Augusto</v>
      </c>
      <c r="H186" s="51" t="s">
        <v>97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55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99</v>
      </c>
      <c r="T186" s="24" t="s">
        <v>731</v>
      </c>
      <c r="U186" s="9" t="s">
        <v>29</v>
      </c>
      <c r="V186" s="51" t="str">
        <f t="shared" si="3"/>
        <v>Ativo</v>
      </c>
      <c r="W186" s="45"/>
      <c r="X186" s="52" t="s">
        <v>110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69592.46</v>
      </c>
    </row>
    <row r="187" ht="15.75" customHeight="1">
      <c r="A187" s="41" t="s">
        <v>43</v>
      </c>
      <c r="B187" s="42" t="s">
        <v>732</v>
      </c>
      <c r="C187" s="43" t="s">
        <v>733</v>
      </c>
      <c r="D187" s="44" t="s">
        <v>18</v>
      </c>
      <c r="E187" s="45" t="s">
        <v>170</v>
      </c>
      <c r="F187" s="44" t="s">
        <v>171</v>
      </c>
      <c r="G187" s="44" t="str">
        <f t="shared" si="1"/>
        <v>Augusto</v>
      </c>
      <c r="H187" s="46" t="s">
        <v>97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55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99</v>
      </c>
      <c r="T187" s="24" t="s">
        <v>734</v>
      </c>
      <c r="U187" s="9" t="s">
        <v>174</v>
      </c>
      <c r="V187" s="51" t="str">
        <f t="shared" si="3"/>
        <v>Ativo</v>
      </c>
      <c r="W187" s="45"/>
      <c r="X187" s="52" t="s">
        <v>101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248129.9</v>
      </c>
    </row>
    <row r="188" ht="15.75" customHeight="1">
      <c r="A188" s="41" t="s">
        <v>43</v>
      </c>
      <c r="B188" s="64" t="s">
        <v>735</v>
      </c>
      <c r="C188" s="65" t="s">
        <v>736</v>
      </c>
      <c r="D188" s="44" t="s">
        <v>18</v>
      </c>
      <c r="E188" s="45" t="s">
        <v>29</v>
      </c>
      <c r="F188" s="44" t="s">
        <v>148</v>
      </c>
      <c r="G188" s="44" t="str">
        <f t="shared" si="1"/>
        <v>Augusto</v>
      </c>
      <c r="H188" s="51" t="s">
        <v>97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55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99</v>
      </c>
      <c r="T188" s="5" t="s">
        <v>737</v>
      </c>
      <c r="U188" s="9" t="s">
        <v>29</v>
      </c>
      <c r="V188" s="51" t="str">
        <f t="shared" si="3"/>
        <v>Ativo</v>
      </c>
      <c r="W188" s="24" t="s">
        <v>68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215323.8</v>
      </c>
    </row>
    <row r="189" ht="15.75" customHeight="1">
      <c r="A189" s="41" t="s">
        <v>43</v>
      </c>
      <c r="B189" s="42" t="s">
        <v>738</v>
      </c>
      <c r="C189" s="43" t="s">
        <v>739</v>
      </c>
      <c r="D189" s="44" t="s">
        <v>18</v>
      </c>
      <c r="E189" s="45" t="s">
        <v>29</v>
      </c>
      <c r="F189" s="44" t="s">
        <v>148</v>
      </c>
      <c r="G189" s="44" t="str">
        <f t="shared" si="1"/>
        <v>Augusto</v>
      </c>
      <c r="H189" s="46" t="s">
        <v>97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55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99</v>
      </c>
      <c r="T189" s="24" t="s">
        <v>740</v>
      </c>
      <c r="U189" s="9" t="s">
        <v>29</v>
      </c>
      <c r="V189" s="51" t="str">
        <f t="shared" si="3"/>
        <v>Ativo</v>
      </c>
      <c r="W189" s="45"/>
      <c r="X189" s="52" t="s">
        <v>110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101457.6</v>
      </c>
    </row>
    <row r="190" ht="15.75" customHeight="1">
      <c r="A190" s="41" t="s">
        <v>43</v>
      </c>
      <c r="B190" s="55" t="s">
        <v>741</v>
      </c>
      <c r="C190" s="56" t="s">
        <v>742</v>
      </c>
      <c r="D190" s="9" t="s">
        <v>18</v>
      </c>
      <c r="E190" s="24" t="s">
        <v>29</v>
      </c>
      <c r="F190" s="44" t="s">
        <v>148</v>
      </c>
      <c r="G190" s="44" t="str">
        <f t="shared" si="1"/>
        <v>Augusto</v>
      </c>
      <c r="H190" s="51" t="s">
        <v>97</v>
      </c>
      <c r="I190" s="51" t="s">
        <v>155</v>
      </c>
      <c r="J190" s="44" t="str">
        <f t="shared" si="5"/>
        <v>Não</v>
      </c>
      <c r="K190" s="57">
        <v>45447.0</v>
      </c>
      <c r="L190" s="45"/>
      <c r="M190" s="24" t="s">
        <v>98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99</v>
      </c>
      <c r="T190" s="24" t="s">
        <v>740</v>
      </c>
      <c r="U190" s="9" t="s">
        <v>29</v>
      </c>
      <c r="V190" s="51" t="str">
        <f t="shared" si="3"/>
        <v>Ativo</v>
      </c>
      <c r="W190" s="24" t="s">
        <v>68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1265.69</v>
      </c>
    </row>
    <row r="191" ht="15.75" customHeight="1">
      <c r="A191" s="41" t="s">
        <v>43</v>
      </c>
      <c r="B191" s="42" t="s">
        <v>743</v>
      </c>
      <c r="C191" s="43" t="s">
        <v>744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97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55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99</v>
      </c>
      <c r="T191" s="24" t="s">
        <v>745</v>
      </c>
      <c r="U191" s="9" t="s">
        <v>19</v>
      </c>
      <c r="V191" s="51" t="str">
        <f t="shared" si="3"/>
        <v>Ativo</v>
      </c>
      <c r="W191" s="45"/>
      <c r="X191" s="52" t="s">
        <v>110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14282.91</v>
      </c>
    </row>
    <row r="192" ht="15.75" customHeight="1">
      <c r="A192" s="41" t="s">
        <v>43</v>
      </c>
      <c r="B192" s="42" t="s">
        <v>746</v>
      </c>
      <c r="C192" s="43" t="s">
        <v>747</v>
      </c>
      <c r="D192" s="44" t="s">
        <v>18</v>
      </c>
      <c r="E192" s="45" t="s">
        <v>170</v>
      </c>
      <c r="F192" s="44" t="s">
        <v>171</v>
      </c>
      <c r="G192" s="44" t="str">
        <f t="shared" si="1"/>
        <v>Breno</v>
      </c>
      <c r="H192" s="46" t="s">
        <v>97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55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99</v>
      </c>
      <c r="T192" s="24" t="s">
        <v>748</v>
      </c>
      <c r="U192" s="9" t="s">
        <v>174</v>
      </c>
      <c r="V192" s="51" t="str">
        <f t="shared" si="3"/>
        <v>Ativo</v>
      </c>
      <c r="W192" s="45"/>
      <c r="X192" s="52" t="s">
        <v>101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537896.6</v>
      </c>
    </row>
    <row r="193" ht="15.75" customHeight="1">
      <c r="A193" s="41" t="s">
        <v>43</v>
      </c>
      <c r="B193" s="42" t="s">
        <v>746</v>
      </c>
      <c r="C193" s="43" t="s">
        <v>749</v>
      </c>
      <c r="D193" s="44" t="s">
        <v>18</v>
      </c>
      <c r="E193" s="45" t="s">
        <v>170</v>
      </c>
      <c r="F193" s="44" t="s">
        <v>171</v>
      </c>
      <c r="G193" s="44" t="str">
        <f t="shared" si="1"/>
        <v>Augusto</v>
      </c>
      <c r="H193" s="46" t="s">
        <v>97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184</v>
      </c>
      <c r="N193" s="48">
        <v>0.025</v>
      </c>
      <c r="O193" s="44" t="s">
        <v>185</v>
      </c>
      <c r="P193" s="49">
        <v>0.2</v>
      </c>
      <c r="Q193" s="50"/>
      <c r="R193" s="50"/>
      <c r="S193" s="45" t="s">
        <v>99</v>
      </c>
      <c r="T193" s="24" t="s">
        <v>748</v>
      </c>
      <c r="U193" s="9" t="s">
        <v>174</v>
      </c>
      <c r="V193" s="51" t="str">
        <f t="shared" si="3"/>
        <v>Ativo</v>
      </c>
      <c r="W193" s="45"/>
      <c r="X193" s="52" t="s">
        <v>101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130764.1</v>
      </c>
    </row>
    <row r="194" ht="15.75" customHeight="1">
      <c r="A194" s="41" t="s">
        <v>43</v>
      </c>
      <c r="B194" s="42" t="s">
        <v>750</v>
      </c>
      <c r="C194" s="43" t="s">
        <v>751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140</v>
      </c>
      <c r="I194" s="46" t="s">
        <v>213</v>
      </c>
      <c r="J194" s="44" t="str">
        <f t="shared" si="5"/>
        <v>Não</v>
      </c>
      <c r="K194" s="47">
        <v>44974.0</v>
      </c>
      <c r="L194" s="45"/>
      <c r="M194" s="45" t="s">
        <v>55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99</v>
      </c>
      <c r="T194" s="24" t="s">
        <v>752</v>
      </c>
      <c r="U194" s="9" t="s">
        <v>19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753</v>
      </c>
      <c r="C195" s="43" t="s">
        <v>754</v>
      </c>
      <c r="D195" s="44" t="s">
        <v>18</v>
      </c>
      <c r="E195" s="45" t="s">
        <v>29</v>
      </c>
      <c r="F195" s="44" t="s">
        <v>120</v>
      </c>
      <c r="G195" s="44" t="str">
        <f t="shared" si="1"/>
        <v>Augusto</v>
      </c>
      <c r="H195" s="51" t="s">
        <v>140</v>
      </c>
      <c r="I195" s="51" t="s">
        <v>213</v>
      </c>
      <c r="J195" s="44" t="str">
        <f t="shared" si="5"/>
        <v>Não</v>
      </c>
      <c r="K195" s="47">
        <v>45250.0</v>
      </c>
      <c r="L195" s="45"/>
      <c r="M195" s="93" t="s">
        <v>121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362</v>
      </c>
      <c r="T195" s="24" t="s">
        <v>755</v>
      </c>
      <c r="U195" s="9" t="s">
        <v>29</v>
      </c>
      <c r="V195" s="51" t="str">
        <f t="shared" si="3"/>
        <v>Ativo</v>
      </c>
      <c r="W195" s="45"/>
      <c r="X195" s="52" t="s">
        <v>110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0.29</v>
      </c>
    </row>
    <row r="196" ht="15.75" customHeight="1">
      <c r="A196" s="41" t="s">
        <v>43</v>
      </c>
      <c r="B196" s="42" t="s">
        <v>756</v>
      </c>
      <c r="C196" s="43" t="s">
        <v>757</v>
      </c>
      <c r="D196" s="44" t="s">
        <v>18</v>
      </c>
      <c r="E196" s="45" t="s">
        <v>170</v>
      </c>
      <c r="F196" s="44" t="s">
        <v>171</v>
      </c>
      <c r="G196" s="44" t="str">
        <f t="shared" si="1"/>
        <v>Breno</v>
      </c>
      <c r="H196" s="46" t="s">
        <v>97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184</v>
      </c>
      <c r="N196" s="48">
        <v>0.025</v>
      </c>
      <c r="O196" s="44" t="s">
        <v>185</v>
      </c>
      <c r="P196" s="49">
        <v>0.2</v>
      </c>
      <c r="Q196" s="50"/>
      <c r="R196" s="50"/>
      <c r="S196" s="45" t="s">
        <v>99</v>
      </c>
      <c r="T196" s="24" t="s">
        <v>758</v>
      </c>
      <c r="U196" s="9" t="s">
        <v>174</v>
      </c>
      <c r="V196" s="51" t="str">
        <f t="shared" si="3"/>
        <v>Ativo</v>
      </c>
      <c r="W196" s="45"/>
      <c r="X196" s="52" t="s">
        <v>101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440262.9</v>
      </c>
    </row>
    <row r="197" ht="15.75" customHeight="1">
      <c r="A197" s="41" t="s">
        <v>43</v>
      </c>
      <c r="B197" s="61" t="s">
        <v>756</v>
      </c>
      <c r="C197" s="43" t="s">
        <v>759</v>
      </c>
      <c r="D197" s="44" t="s">
        <v>18</v>
      </c>
      <c r="E197" s="45" t="s">
        <v>170</v>
      </c>
      <c r="F197" s="44" t="s">
        <v>171</v>
      </c>
      <c r="G197" s="44" t="str">
        <f t="shared" si="1"/>
        <v>Bruno</v>
      </c>
      <c r="H197" s="46" t="s">
        <v>97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55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99</v>
      </c>
      <c r="T197" s="24" t="s">
        <v>758</v>
      </c>
      <c r="U197" s="9" t="s">
        <v>174</v>
      </c>
      <c r="V197" s="51" t="str">
        <f t="shared" si="3"/>
        <v>Ativo</v>
      </c>
      <c r="W197" s="45"/>
      <c r="X197" s="52" t="s">
        <v>101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4140562</v>
      </c>
    </row>
    <row r="198" ht="15.75" customHeight="1">
      <c r="A198" s="6" t="s">
        <v>43</v>
      </c>
      <c r="B198" s="112" t="s">
        <v>760</v>
      </c>
      <c r="C198" s="113" t="s">
        <v>761</v>
      </c>
      <c r="D198" s="9" t="s">
        <v>18</v>
      </c>
      <c r="E198" s="24" t="s">
        <v>170</v>
      </c>
      <c r="F198" s="9" t="s">
        <v>191</v>
      </c>
      <c r="G198" s="44" t="str">
        <f t="shared" si="1"/>
        <v>#N/A</v>
      </c>
      <c r="H198" s="51" t="s">
        <v>140</v>
      </c>
      <c r="I198" s="51" t="s">
        <v>213</v>
      </c>
      <c r="J198" s="44" t="str">
        <f t="shared" si="5"/>
        <v>Não</v>
      </c>
      <c r="K198" s="57">
        <v>45364.0</v>
      </c>
      <c r="L198" s="45"/>
      <c r="M198" s="24" t="s">
        <v>55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99</v>
      </c>
      <c r="T198" s="5" t="s">
        <v>762</v>
      </c>
      <c r="U198" s="9" t="s">
        <v>174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763</v>
      </c>
      <c r="C199" s="43" t="s">
        <v>764</v>
      </c>
      <c r="D199" s="44" t="s">
        <v>18</v>
      </c>
      <c r="E199" s="45" t="s">
        <v>29</v>
      </c>
      <c r="F199" s="44" t="s">
        <v>135</v>
      </c>
      <c r="G199" s="44" t="str">
        <f t="shared" si="1"/>
        <v>Augusto</v>
      </c>
      <c r="H199" s="46" t="s">
        <v>97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765</v>
      </c>
      <c r="R199" s="139"/>
      <c r="S199" s="45" t="s">
        <v>99</v>
      </c>
      <c r="T199" s="24" t="s">
        <v>766</v>
      </c>
      <c r="U199" s="9" t="s">
        <v>29</v>
      </c>
      <c r="V199" s="51" t="str">
        <f t="shared" si="3"/>
        <v>Ativo</v>
      </c>
      <c r="W199" s="45"/>
      <c r="X199" s="52" t="s">
        <v>110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232421.4</v>
      </c>
    </row>
    <row r="200" ht="15.75" customHeight="1">
      <c r="A200" s="41" t="s">
        <v>43</v>
      </c>
      <c r="B200" s="42" t="s">
        <v>767</v>
      </c>
      <c r="C200" s="43" t="s">
        <v>768</v>
      </c>
      <c r="D200" s="44" t="s">
        <v>18</v>
      </c>
      <c r="E200" s="45" t="s">
        <v>170</v>
      </c>
      <c r="F200" s="44" t="s">
        <v>171</v>
      </c>
      <c r="G200" s="44" t="str">
        <f t="shared" si="1"/>
        <v>#N/A</v>
      </c>
      <c r="H200" s="46" t="s">
        <v>180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769</v>
      </c>
      <c r="N200" s="48">
        <v>0.02</v>
      </c>
      <c r="O200" s="44" t="s">
        <v>185</v>
      </c>
      <c r="P200" s="49">
        <v>0.2</v>
      </c>
      <c r="Q200" s="74"/>
      <c r="R200" s="50"/>
      <c r="S200" s="45" t="s">
        <v>99</v>
      </c>
      <c r="T200" s="24" t="s">
        <v>770</v>
      </c>
      <c r="U200" s="9" t="s">
        <v>174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767</v>
      </c>
      <c r="C201" s="43" t="s">
        <v>771</v>
      </c>
      <c r="D201" s="44" t="s">
        <v>18</v>
      </c>
      <c r="E201" s="45" t="s">
        <v>170</v>
      </c>
      <c r="F201" s="44" t="s">
        <v>171</v>
      </c>
      <c r="G201" s="44" t="str">
        <f t="shared" si="1"/>
        <v>#N/A</v>
      </c>
      <c r="H201" s="46" t="s">
        <v>180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55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99</v>
      </c>
      <c r="T201" s="24" t="s">
        <v>770</v>
      </c>
      <c r="U201" s="9" t="s">
        <v>174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772</v>
      </c>
      <c r="C202" s="75" t="s">
        <v>773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140</v>
      </c>
      <c r="I202" s="51" t="s">
        <v>155</v>
      </c>
      <c r="J202" s="44" t="str">
        <f t="shared" si="5"/>
        <v>Não</v>
      </c>
      <c r="K202" s="47">
        <v>45026.0</v>
      </c>
      <c r="L202" s="62"/>
      <c r="M202" s="45" t="s">
        <v>774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99</v>
      </c>
      <c r="T202" s="24" t="s">
        <v>775</v>
      </c>
      <c r="U202" s="9" t="s">
        <v>19</v>
      </c>
      <c r="V202" s="51" t="str">
        <f t="shared" si="3"/>
        <v>Ativo</v>
      </c>
      <c r="W202" s="45"/>
      <c r="X202" s="52" t="s">
        <v>110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776</v>
      </c>
      <c r="C203" s="43" t="s">
        <v>777</v>
      </c>
      <c r="D203" s="44" t="s">
        <v>95</v>
      </c>
      <c r="E203" s="45" t="s">
        <v>29</v>
      </c>
      <c r="F203" s="44" t="s">
        <v>96</v>
      </c>
      <c r="G203" s="44" t="str">
        <f t="shared" si="1"/>
        <v>Bruno</v>
      </c>
      <c r="H203" s="46" t="s">
        <v>97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778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99</v>
      </c>
      <c r="T203" s="24" t="s">
        <v>779</v>
      </c>
      <c r="U203" s="9" t="s">
        <v>780</v>
      </c>
      <c r="V203" s="51" t="str">
        <f t="shared" si="3"/>
        <v>Ativo</v>
      </c>
      <c r="W203" s="45"/>
      <c r="X203" s="52" t="s">
        <v>101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4438966</v>
      </c>
    </row>
    <row r="204" ht="15.75" customHeight="1">
      <c r="A204" s="41" t="s">
        <v>43</v>
      </c>
      <c r="B204" s="42" t="s">
        <v>781</v>
      </c>
      <c r="C204" s="140" t="s">
        <v>782</v>
      </c>
      <c r="D204" s="44" t="s">
        <v>18</v>
      </c>
      <c r="E204" s="45" t="s">
        <v>19</v>
      </c>
      <c r="F204" s="44" t="s">
        <v>381</v>
      </c>
      <c r="G204" s="44" t="str">
        <f t="shared" si="1"/>
        <v>Augusto</v>
      </c>
      <c r="H204" s="51" t="s">
        <v>97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382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362</v>
      </c>
      <c r="T204" s="24" t="s">
        <v>783</v>
      </c>
      <c r="U204" s="9" t="s">
        <v>218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50954.7</v>
      </c>
    </row>
    <row r="205" ht="15.75" customHeight="1">
      <c r="A205" s="41" t="s">
        <v>43</v>
      </c>
      <c r="B205" s="42" t="s">
        <v>784</v>
      </c>
      <c r="C205" s="43" t="s">
        <v>785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97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55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362</v>
      </c>
      <c r="T205" s="24" t="s">
        <v>786</v>
      </c>
      <c r="U205" s="9" t="s">
        <v>19</v>
      </c>
      <c r="V205" s="51" t="str">
        <f t="shared" si="3"/>
        <v>Ativo</v>
      </c>
      <c r="W205" s="45"/>
      <c r="X205" s="52" t="s">
        <v>110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342770.5</v>
      </c>
    </row>
    <row r="206" ht="15.75" customHeight="1">
      <c r="A206" s="41" t="s">
        <v>43</v>
      </c>
      <c r="B206" s="42" t="s">
        <v>787</v>
      </c>
      <c r="C206" s="43" t="s">
        <v>788</v>
      </c>
      <c r="D206" s="44" t="s">
        <v>18</v>
      </c>
      <c r="E206" s="45" t="s">
        <v>19</v>
      </c>
      <c r="F206" s="44" t="s">
        <v>207</v>
      </c>
      <c r="G206" s="44" t="str">
        <f t="shared" si="1"/>
        <v>Breno</v>
      </c>
      <c r="H206" s="46" t="s">
        <v>97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99</v>
      </c>
      <c r="T206" s="24" t="s">
        <v>789</v>
      </c>
      <c r="U206" s="9" t="s">
        <v>19</v>
      </c>
      <c r="V206" s="51" t="str">
        <f t="shared" si="3"/>
        <v>Ativo</v>
      </c>
      <c r="W206" s="45"/>
      <c r="X206" s="52" t="s">
        <v>110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507300.8</v>
      </c>
    </row>
    <row r="207" ht="15.75" customHeight="1">
      <c r="A207" s="41" t="s">
        <v>43</v>
      </c>
      <c r="B207" s="42" t="s">
        <v>790</v>
      </c>
      <c r="C207" s="43" t="s">
        <v>791</v>
      </c>
      <c r="D207" s="44" t="s">
        <v>18</v>
      </c>
      <c r="E207" s="45" t="s">
        <v>29</v>
      </c>
      <c r="F207" s="44" t="s">
        <v>162</v>
      </c>
      <c r="G207" s="44" t="str">
        <f t="shared" si="1"/>
        <v>Breno</v>
      </c>
      <c r="H207" s="46" t="s">
        <v>97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184</v>
      </c>
      <c r="N207" s="48">
        <v>0.025</v>
      </c>
      <c r="O207" s="44" t="s">
        <v>185</v>
      </c>
      <c r="P207" s="49">
        <v>0.2</v>
      </c>
      <c r="Q207" s="50"/>
      <c r="R207" s="50"/>
      <c r="S207" s="45" t="s">
        <v>99</v>
      </c>
      <c r="T207" s="24" t="s">
        <v>792</v>
      </c>
      <c r="U207" s="9" t="s">
        <v>29</v>
      </c>
      <c r="V207" s="51" t="str">
        <f t="shared" si="3"/>
        <v>Ativo</v>
      </c>
      <c r="W207" s="45"/>
      <c r="X207" s="52" t="s">
        <v>101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598159.9</v>
      </c>
    </row>
    <row r="208" ht="15.75" customHeight="1">
      <c r="A208" s="41" t="s">
        <v>43</v>
      </c>
      <c r="B208" s="42" t="s">
        <v>790</v>
      </c>
      <c r="C208" s="43" t="s">
        <v>793</v>
      </c>
      <c r="D208" s="44" t="s">
        <v>18</v>
      </c>
      <c r="E208" s="45" t="s">
        <v>29</v>
      </c>
      <c r="F208" s="44" t="s">
        <v>162</v>
      </c>
      <c r="G208" s="44" t="str">
        <f t="shared" si="1"/>
        <v>Bruno</v>
      </c>
      <c r="H208" s="46" t="s">
        <v>97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55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99</v>
      </c>
      <c r="T208" s="24" t="s">
        <v>792</v>
      </c>
      <c r="U208" s="9" t="s">
        <v>29</v>
      </c>
      <c r="V208" s="51" t="str">
        <f t="shared" si="3"/>
        <v>Ativo</v>
      </c>
      <c r="W208" s="45"/>
      <c r="X208" s="52" t="s">
        <v>101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3495688</v>
      </c>
    </row>
    <row r="209" ht="15.75" customHeight="1">
      <c r="A209" s="41" t="s">
        <v>43</v>
      </c>
      <c r="B209" s="42" t="s">
        <v>790</v>
      </c>
      <c r="C209" s="43" t="s">
        <v>794</v>
      </c>
      <c r="D209" s="44" t="s">
        <v>18</v>
      </c>
      <c r="E209" s="45" t="s">
        <v>29</v>
      </c>
      <c r="F209" s="44" t="s">
        <v>162</v>
      </c>
      <c r="G209" s="44" t="str">
        <f t="shared" si="1"/>
        <v>Augusto</v>
      </c>
      <c r="H209" s="46" t="s">
        <v>97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272</v>
      </c>
      <c r="N209" s="48">
        <v>0.007</v>
      </c>
      <c r="O209" s="44" t="s">
        <v>24</v>
      </c>
      <c r="P209" s="49">
        <v>0.0</v>
      </c>
      <c r="Q209" s="50"/>
      <c r="R209" s="15" t="s">
        <v>795</v>
      </c>
      <c r="S209" s="45" t="s">
        <v>99</v>
      </c>
      <c r="T209" s="24" t="s">
        <v>792</v>
      </c>
      <c r="U209" s="9" t="s">
        <v>29</v>
      </c>
      <c r="V209" s="51" t="str">
        <f t="shared" si="3"/>
        <v>Ativo</v>
      </c>
      <c r="W209" s="45"/>
      <c r="X209" s="52" t="s">
        <v>101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161391.8</v>
      </c>
    </row>
    <row r="210" ht="15.75" customHeight="1">
      <c r="A210" s="41" t="s">
        <v>43</v>
      </c>
      <c r="B210" s="42" t="s">
        <v>790</v>
      </c>
      <c r="C210" s="43" t="s">
        <v>796</v>
      </c>
      <c r="D210" s="44" t="s">
        <v>18</v>
      </c>
      <c r="E210" s="45" t="s">
        <v>29</v>
      </c>
      <c r="F210" s="44" t="s">
        <v>162</v>
      </c>
      <c r="G210" s="44" t="str">
        <f t="shared" si="1"/>
        <v>Augusto</v>
      </c>
      <c r="H210" s="46" t="s">
        <v>97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797</v>
      </c>
      <c r="N210" s="48">
        <v>0.01</v>
      </c>
      <c r="O210" s="44" t="s">
        <v>798</v>
      </c>
      <c r="P210" s="49">
        <v>0.2</v>
      </c>
      <c r="Q210" s="50"/>
      <c r="R210" s="50"/>
      <c r="S210" s="45" t="s">
        <v>99</v>
      </c>
      <c r="T210" s="24" t="s">
        <v>792</v>
      </c>
      <c r="U210" s="9" t="s">
        <v>29</v>
      </c>
      <c r="V210" s="51" t="str">
        <f t="shared" si="3"/>
        <v>Ativo</v>
      </c>
      <c r="W210" s="45"/>
      <c r="X210" s="52" t="s">
        <v>101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1491.31</v>
      </c>
    </row>
    <row r="211" ht="15.75" customHeight="1">
      <c r="A211" s="6" t="s">
        <v>43</v>
      </c>
      <c r="B211" s="55" t="s">
        <v>799</v>
      </c>
      <c r="C211" s="7" t="s">
        <v>800</v>
      </c>
      <c r="D211" s="9" t="s">
        <v>60</v>
      </c>
      <c r="E211" s="24" t="s">
        <v>29</v>
      </c>
      <c r="F211" s="9" t="s">
        <v>302</v>
      </c>
      <c r="G211" s="44" t="str">
        <f t="shared" si="1"/>
        <v>Bruno</v>
      </c>
      <c r="H211" s="51" t="s">
        <v>97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55</v>
      </c>
      <c r="N211" s="12">
        <v>0.012</v>
      </c>
      <c r="O211" s="9" t="s">
        <v>24</v>
      </c>
      <c r="P211" s="59">
        <v>0.0</v>
      </c>
      <c r="Q211" s="15" t="s">
        <v>801</v>
      </c>
      <c r="R211" s="50"/>
      <c r="S211" s="24" t="s">
        <v>99</v>
      </c>
      <c r="T211" s="5" t="s">
        <v>802</v>
      </c>
      <c r="U211" s="9" t="s">
        <v>29</v>
      </c>
      <c r="V211" s="51" t="str">
        <f t="shared" si="3"/>
        <v>Ativo</v>
      </c>
      <c r="W211" s="45"/>
      <c r="X211" s="52" t="s">
        <v>101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1074950</v>
      </c>
    </row>
    <row r="212" ht="15.75" customHeight="1">
      <c r="A212" s="41" t="s">
        <v>43</v>
      </c>
      <c r="B212" s="42" t="s">
        <v>803</v>
      </c>
      <c r="C212" s="43" t="s">
        <v>804</v>
      </c>
      <c r="D212" s="44" t="s">
        <v>95</v>
      </c>
      <c r="E212" s="45" t="s">
        <v>29</v>
      </c>
      <c r="F212" s="44" t="s">
        <v>805</v>
      </c>
      <c r="G212" s="44" t="str">
        <f t="shared" si="1"/>
        <v>#N/A</v>
      </c>
      <c r="H212" s="46" t="s">
        <v>180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99</v>
      </c>
      <c r="T212" s="24" t="s">
        <v>806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807</v>
      </c>
      <c r="C213" s="67" t="s">
        <v>808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140</v>
      </c>
      <c r="I213" s="46" t="s">
        <v>213</v>
      </c>
      <c r="J213" s="44" t="str">
        <f t="shared" si="5"/>
        <v>Não</v>
      </c>
      <c r="K213" s="47">
        <v>45204.0</v>
      </c>
      <c r="L213" s="72"/>
      <c r="M213" s="45" t="s">
        <v>55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99</v>
      </c>
      <c r="T213" s="24" t="s">
        <v>809</v>
      </c>
      <c r="U213" s="9" t="s">
        <v>19</v>
      </c>
      <c r="V213" s="51" t="str">
        <f t="shared" si="3"/>
        <v>Ativo</v>
      </c>
      <c r="W213" s="45"/>
      <c r="X213" s="52" t="s">
        <v>110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810</v>
      </c>
      <c r="C214" s="43" t="s">
        <v>811</v>
      </c>
      <c r="D214" s="44" t="s">
        <v>18</v>
      </c>
      <c r="E214" s="45" t="s">
        <v>19</v>
      </c>
      <c r="F214" s="44" t="s">
        <v>113</v>
      </c>
      <c r="G214" s="44" t="str">
        <f t="shared" si="1"/>
        <v>Augusto</v>
      </c>
      <c r="H214" s="46" t="s">
        <v>97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55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99</v>
      </c>
      <c r="T214" s="24" t="s">
        <v>812</v>
      </c>
      <c r="U214" s="9" t="s">
        <v>19</v>
      </c>
      <c r="V214" s="51" t="str">
        <f t="shared" si="3"/>
        <v>Ativo</v>
      </c>
      <c r="W214" s="45"/>
      <c r="X214" s="52" t="s">
        <v>110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29774.44</v>
      </c>
    </row>
    <row r="215" ht="15.75" customHeight="1">
      <c r="A215" s="142" t="s">
        <v>43</v>
      </c>
      <c r="B215" s="66" t="s">
        <v>813</v>
      </c>
      <c r="C215" s="67" t="s">
        <v>814</v>
      </c>
      <c r="D215" s="143" t="s">
        <v>95</v>
      </c>
      <c r="E215" s="144" t="s">
        <v>29</v>
      </c>
      <c r="F215" s="143" t="s">
        <v>96</v>
      </c>
      <c r="G215" s="44" t="str">
        <f t="shared" si="1"/>
        <v>Augusto</v>
      </c>
      <c r="H215" s="145" t="s">
        <v>97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98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99</v>
      </c>
      <c r="T215" s="150" t="s">
        <v>815</v>
      </c>
      <c r="U215" s="151" t="s">
        <v>29</v>
      </c>
      <c r="V215" s="51" t="str">
        <f t="shared" si="3"/>
        <v>Ativo</v>
      </c>
      <c r="W215" s="144"/>
      <c r="X215" s="152" t="s">
        <v>110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101590.8</v>
      </c>
    </row>
    <row r="216" ht="15.75" customHeight="1">
      <c r="A216" s="41" t="s">
        <v>43</v>
      </c>
      <c r="B216" s="42" t="s">
        <v>816</v>
      </c>
      <c r="C216" s="43" t="s">
        <v>817</v>
      </c>
      <c r="D216" s="44" t="s">
        <v>18</v>
      </c>
      <c r="E216" s="45" t="s">
        <v>170</v>
      </c>
      <c r="F216" s="44" t="s">
        <v>171</v>
      </c>
      <c r="G216" s="44" t="str">
        <f t="shared" si="1"/>
        <v>Augusto</v>
      </c>
      <c r="H216" s="46" t="s">
        <v>97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98</v>
      </c>
      <c r="N216" s="48">
        <v>0.012</v>
      </c>
      <c r="O216" s="44" t="s">
        <v>24</v>
      </c>
      <c r="P216" s="49">
        <v>0.0</v>
      </c>
      <c r="Q216" s="74"/>
      <c r="R216" s="60" t="s">
        <v>818</v>
      </c>
      <c r="S216" s="45" t="s">
        <v>99</v>
      </c>
      <c r="T216" s="24" t="s">
        <v>819</v>
      </c>
      <c r="U216" s="9" t="s">
        <v>174</v>
      </c>
      <c r="V216" s="51" t="str">
        <f t="shared" si="3"/>
        <v>Ativo</v>
      </c>
      <c r="W216" s="45"/>
      <c r="X216" s="52" t="s">
        <v>101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120358.9</v>
      </c>
    </row>
    <row r="217" ht="15.75" customHeight="1">
      <c r="A217" s="41" t="s">
        <v>43</v>
      </c>
      <c r="B217" s="61" t="s">
        <v>820</v>
      </c>
      <c r="C217" s="43" t="s">
        <v>821</v>
      </c>
      <c r="D217" s="44" t="s">
        <v>18</v>
      </c>
      <c r="E217" s="45" t="s">
        <v>170</v>
      </c>
      <c r="F217" s="44" t="s">
        <v>191</v>
      </c>
      <c r="G217" s="44" t="str">
        <f t="shared" si="1"/>
        <v>Breno</v>
      </c>
      <c r="H217" s="46" t="s">
        <v>97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263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99</v>
      </c>
      <c r="T217" s="24" t="s">
        <v>822</v>
      </c>
      <c r="U217" s="9" t="s">
        <v>174</v>
      </c>
      <c r="V217" s="51" t="str">
        <f t="shared" si="3"/>
        <v>Ativo</v>
      </c>
      <c r="W217" s="45"/>
      <c r="X217" s="52" t="s">
        <v>101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998771.6</v>
      </c>
    </row>
    <row r="218" ht="15.75" customHeight="1">
      <c r="A218" s="6" t="s">
        <v>43</v>
      </c>
      <c r="B218" s="154" t="s">
        <v>823</v>
      </c>
      <c r="C218" s="85" t="s">
        <v>824</v>
      </c>
      <c r="D218" s="9" t="s">
        <v>18</v>
      </c>
      <c r="E218" s="24" t="s">
        <v>29</v>
      </c>
      <c r="F218" s="9" t="s">
        <v>825</v>
      </c>
      <c r="G218" s="44" t="str">
        <f t="shared" si="1"/>
        <v>Augusto</v>
      </c>
      <c r="H218" s="51" t="s">
        <v>97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55</v>
      </c>
      <c r="N218" s="86">
        <v>2.0E-4</v>
      </c>
      <c r="O218" s="87" t="s">
        <v>24</v>
      </c>
      <c r="P218" s="88">
        <v>0.0</v>
      </c>
      <c r="Q218" s="50"/>
      <c r="R218" s="50"/>
      <c r="S218" s="24" t="s">
        <v>99</v>
      </c>
      <c r="T218" s="24" t="s">
        <v>826</v>
      </c>
      <c r="U218" s="9" t="s">
        <v>29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142427.5</v>
      </c>
    </row>
    <row r="219" ht="15.75" customHeight="1">
      <c r="A219" s="41" t="s">
        <v>43</v>
      </c>
      <c r="B219" s="6" t="s">
        <v>827</v>
      </c>
      <c r="C219" s="43" t="s">
        <v>828</v>
      </c>
      <c r="D219" s="44" t="s">
        <v>95</v>
      </c>
      <c r="E219" s="45" t="s">
        <v>29</v>
      </c>
      <c r="F219" s="44" t="s">
        <v>96</v>
      </c>
      <c r="G219" s="44" t="str">
        <f t="shared" si="1"/>
        <v>Breno</v>
      </c>
      <c r="H219" s="51" t="s">
        <v>97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829</v>
      </c>
      <c r="S219" s="45" t="s">
        <v>99</v>
      </c>
      <c r="T219" s="24" t="s">
        <v>830</v>
      </c>
      <c r="U219" s="9" t="s">
        <v>494</v>
      </c>
      <c r="V219" s="51" t="str">
        <f t="shared" si="3"/>
        <v>Ativo</v>
      </c>
      <c r="W219" s="45"/>
      <c r="X219" s="52" t="s">
        <v>101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844130.4</v>
      </c>
    </row>
    <row r="220" ht="15.75" customHeight="1">
      <c r="A220" s="6" t="s">
        <v>43</v>
      </c>
      <c r="B220" s="6" t="s">
        <v>827</v>
      </c>
      <c r="C220" s="21" t="s">
        <v>831</v>
      </c>
      <c r="D220" s="9" t="s">
        <v>95</v>
      </c>
      <c r="E220" s="24" t="s">
        <v>29</v>
      </c>
      <c r="F220" s="44" t="s">
        <v>96</v>
      </c>
      <c r="G220" s="44" t="str">
        <f t="shared" si="1"/>
        <v>Bruno</v>
      </c>
      <c r="H220" s="51" t="s">
        <v>97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98</v>
      </c>
      <c r="N220" s="58">
        <v>0.014</v>
      </c>
      <c r="O220" s="9" t="s">
        <v>48</v>
      </c>
      <c r="P220" s="59">
        <v>0.1</v>
      </c>
      <c r="Q220" s="74"/>
      <c r="R220" s="73" t="s">
        <v>829</v>
      </c>
      <c r="S220" s="24" t="s">
        <v>99</v>
      </c>
      <c r="T220" s="23" t="s">
        <v>830</v>
      </c>
      <c r="U220" s="9" t="s">
        <v>494</v>
      </c>
      <c r="V220" s="51" t="str">
        <f t="shared" si="3"/>
        <v>Ativo</v>
      </c>
      <c r="W220" s="45"/>
      <c r="X220" s="52" t="s">
        <v>101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1225213</v>
      </c>
    </row>
    <row r="221" ht="15.75" customHeight="1">
      <c r="A221" s="41" t="s">
        <v>43</v>
      </c>
      <c r="B221" s="42" t="s">
        <v>832</v>
      </c>
      <c r="C221" s="43" t="s">
        <v>833</v>
      </c>
      <c r="D221" s="44" t="s">
        <v>18</v>
      </c>
      <c r="E221" s="45" t="s">
        <v>34</v>
      </c>
      <c r="F221" s="45" t="s">
        <v>564</v>
      </c>
      <c r="G221" s="44" t="str">
        <f t="shared" si="1"/>
        <v>Augusto</v>
      </c>
      <c r="H221" s="46" t="s">
        <v>97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99</v>
      </c>
      <c r="T221" s="24" t="s">
        <v>834</v>
      </c>
      <c r="U221" s="9" t="s">
        <v>29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68163.85</v>
      </c>
    </row>
    <row r="222" ht="13.5" customHeight="1">
      <c r="A222" s="41" t="s">
        <v>43</v>
      </c>
      <c r="B222" s="42" t="s">
        <v>835</v>
      </c>
      <c r="C222" s="43" t="s">
        <v>836</v>
      </c>
      <c r="D222" s="44" t="s">
        <v>95</v>
      </c>
      <c r="E222" s="45" t="s">
        <v>29</v>
      </c>
      <c r="F222" s="44" t="s">
        <v>837</v>
      </c>
      <c r="G222" s="44" t="str">
        <f t="shared" si="1"/>
        <v>Breno</v>
      </c>
      <c r="H222" s="46" t="s">
        <v>97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55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99</v>
      </c>
      <c r="T222" s="24" t="s">
        <v>838</v>
      </c>
      <c r="U222" s="9" t="s">
        <v>29</v>
      </c>
      <c r="V222" s="51" t="str">
        <f t="shared" si="3"/>
        <v>Ativo</v>
      </c>
      <c r="W222" s="45"/>
      <c r="X222" s="52" t="s">
        <v>110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721411</v>
      </c>
    </row>
    <row r="223" ht="13.5" customHeight="1">
      <c r="A223" s="6" t="s">
        <v>43</v>
      </c>
      <c r="B223" s="55" t="s">
        <v>839</v>
      </c>
      <c r="C223" s="7" t="s">
        <v>840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97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55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362</v>
      </c>
      <c r="T223" s="5" t="s">
        <v>841</v>
      </c>
      <c r="U223" s="9" t="s">
        <v>19</v>
      </c>
      <c r="V223" s="51" t="str">
        <f t="shared" si="3"/>
        <v>Ativo</v>
      </c>
      <c r="W223" s="24"/>
      <c r="X223" s="52" t="s">
        <v>110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51710.07</v>
      </c>
    </row>
    <row r="224">
      <c r="A224" s="41" t="s">
        <v>43</v>
      </c>
      <c r="B224" s="79" t="s">
        <v>842</v>
      </c>
      <c r="C224" s="155" t="s">
        <v>843</v>
      </c>
      <c r="D224" s="44" t="s">
        <v>18</v>
      </c>
      <c r="E224" s="45" t="s">
        <v>170</v>
      </c>
      <c r="F224" s="93" t="s">
        <v>191</v>
      </c>
      <c r="G224" s="44" t="str">
        <f t="shared" si="1"/>
        <v>#N/A</v>
      </c>
      <c r="H224" s="51" t="s">
        <v>140</v>
      </c>
      <c r="I224" s="46" t="s">
        <v>213</v>
      </c>
      <c r="J224" s="44" t="str">
        <f t="shared" si="5"/>
        <v>Não</v>
      </c>
      <c r="K224" s="47">
        <v>45222.0</v>
      </c>
      <c r="L224" s="45"/>
      <c r="M224" s="45" t="s">
        <v>121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99</v>
      </c>
      <c r="T224" s="24" t="s">
        <v>844</v>
      </c>
      <c r="U224" s="9" t="s">
        <v>174</v>
      </c>
      <c r="V224" s="51" t="str">
        <f t="shared" si="3"/>
        <v>Ativo</v>
      </c>
      <c r="W224" s="45"/>
      <c r="X224" s="52" t="s">
        <v>101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845</v>
      </c>
      <c r="C225" s="67" t="s">
        <v>846</v>
      </c>
      <c r="D225" s="44" t="s">
        <v>95</v>
      </c>
      <c r="E225" s="45" t="s">
        <v>29</v>
      </c>
      <c r="F225" s="44" t="s">
        <v>405</v>
      </c>
      <c r="G225" s="44" t="str">
        <f t="shared" si="1"/>
        <v>Bruno</v>
      </c>
      <c r="H225" s="46" t="s">
        <v>97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55</v>
      </c>
      <c r="N225" s="48">
        <v>0.0085</v>
      </c>
      <c r="O225" s="44" t="s">
        <v>24</v>
      </c>
      <c r="P225" s="49">
        <v>0.0</v>
      </c>
      <c r="Q225" s="60" t="s">
        <v>847</v>
      </c>
      <c r="R225" s="50"/>
      <c r="S225" s="45" t="s">
        <v>99</v>
      </c>
      <c r="T225" s="24" t="s">
        <v>848</v>
      </c>
      <c r="U225" s="9" t="s">
        <v>34</v>
      </c>
      <c r="V225" s="51" t="str">
        <f t="shared" si="3"/>
        <v>Ativo</v>
      </c>
      <c r="W225" s="45"/>
      <c r="X225" s="52" t="s">
        <v>101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1690459</v>
      </c>
    </row>
    <row r="226" ht="13.5" customHeight="1">
      <c r="A226" s="41" t="s">
        <v>43</v>
      </c>
      <c r="B226" s="156" t="s">
        <v>849</v>
      </c>
      <c r="C226" s="67" t="s">
        <v>850</v>
      </c>
      <c r="D226" s="44" t="s">
        <v>18</v>
      </c>
      <c r="E226" s="45" t="s">
        <v>29</v>
      </c>
      <c r="F226" s="93" t="s">
        <v>440</v>
      </c>
      <c r="G226" s="44" t="str">
        <f t="shared" si="1"/>
        <v>Augusto</v>
      </c>
      <c r="H226" s="46" t="s">
        <v>97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55</v>
      </c>
      <c r="N226" s="48">
        <v>0.012</v>
      </c>
      <c r="O226" s="44" t="s">
        <v>24</v>
      </c>
      <c r="P226" s="49">
        <v>0.0</v>
      </c>
      <c r="Q226" s="109" t="s">
        <v>851</v>
      </c>
      <c r="R226" s="50"/>
      <c r="S226" s="45" t="s">
        <v>99</v>
      </c>
      <c r="T226" s="24" t="s">
        <v>852</v>
      </c>
      <c r="U226" s="9" t="s">
        <v>29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36721.51</v>
      </c>
    </row>
    <row r="227" ht="13.5" customHeight="1">
      <c r="A227" s="6" t="s">
        <v>43</v>
      </c>
      <c r="B227" s="6" t="s">
        <v>853</v>
      </c>
      <c r="C227" s="21" t="s">
        <v>854</v>
      </c>
      <c r="D227" s="9" t="s">
        <v>18</v>
      </c>
      <c r="E227" s="24" t="s">
        <v>19</v>
      </c>
      <c r="F227" s="9" t="s">
        <v>855</v>
      </c>
      <c r="G227" s="44" t="str">
        <f t="shared" si="1"/>
        <v>Augusto</v>
      </c>
      <c r="H227" s="51" t="s">
        <v>97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55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99</v>
      </c>
      <c r="T227" s="23" t="s">
        <v>856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50347</v>
      </c>
    </row>
    <row r="228" ht="15.75" customHeight="1">
      <c r="A228" s="41" t="s">
        <v>43</v>
      </c>
      <c r="B228" s="42" t="s">
        <v>857</v>
      </c>
      <c r="C228" s="43" t="s">
        <v>858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140</v>
      </c>
      <c r="I228" s="51" t="s">
        <v>682</v>
      </c>
      <c r="J228" s="44" t="str">
        <f t="shared" si="5"/>
        <v>Não</v>
      </c>
      <c r="K228" s="47">
        <v>45033.0</v>
      </c>
      <c r="L228" s="45"/>
      <c r="M228" s="45" t="s">
        <v>55</v>
      </c>
      <c r="N228" s="48">
        <v>0.012</v>
      </c>
      <c r="O228" s="44" t="s">
        <v>24</v>
      </c>
      <c r="P228" s="49">
        <v>0.0</v>
      </c>
      <c r="Q228" s="139"/>
      <c r="R228" s="60" t="s">
        <v>859</v>
      </c>
      <c r="S228" s="45" t="s">
        <v>99</v>
      </c>
      <c r="T228" s="24" t="s">
        <v>860</v>
      </c>
      <c r="U228" s="9" t="s">
        <v>861</v>
      </c>
      <c r="V228" s="51" t="str">
        <f t="shared" si="3"/>
        <v>Ativo</v>
      </c>
      <c r="W228" s="45"/>
      <c r="X228" s="52" t="s">
        <v>110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104150.6</v>
      </c>
    </row>
    <row r="229" ht="15.75" customHeight="1">
      <c r="A229" s="41" t="s">
        <v>43</v>
      </c>
      <c r="B229" s="115" t="s">
        <v>862</v>
      </c>
      <c r="C229" s="43" t="s">
        <v>863</v>
      </c>
      <c r="D229" s="44" t="s">
        <v>18</v>
      </c>
      <c r="E229" s="45" t="s">
        <v>19</v>
      </c>
      <c r="F229" s="44" t="s">
        <v>207</v>
      </c>
      <c r="G229" s="44" t="str">
        <f t="shared" si="1"/>
        <v>Augusto</v>
      </c>
      <c r="H229" s="46" t="s">
        <v>97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99</v>
      </c>
      <c r="T229" s="24" t="s">
        <v>864</v>
      </c>
      <c r="U229" s="9" t="s">
        <v>19</v>
      </c>
      <c r="V229" s="51" t="str">
        <f t="shared" si="3"/>
        <v>Ativo</v>
      </c>
      <c r="W229" s="45"/>
      <c r="X229" s="52" t="s">
        <v>110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235126.3</v>
      </c>
    </row>
    <row r="230" ht="15.75" customHeight="1">
      <c r="A230" s="41" t="s">
        <v>43</v>
      </c>
      <c r="B230" s="97" t="s">
        <v>865</v>
      </c>
      <c r="C230" s="157" t="s">
        <v>866</v>
      </c>
      <c r="D230" s="44" t="s">
        <v>18</v>
      </c>
      <c r="E230" s="45" t="s">
        <v>29</v>
      </c>
      <c r="F230" s="44" t="s">
        <v>288</v>
      </c>
      <c r="G230" s="44" t="str">
        <f t="shared" si="1"/>
        <v>Breno</v>
      </c>
      <c r="H230" s="46" t="s">
        <v>97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55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99</v>
      </c>
      <c r="T230" s="24" t="s">
        <v>867</v>
      </c>
      <c r="U230" s="9" t="s">
        <v>29</v>
      </c>
      <c r="V230" s="51" t="str">
        <f t="shared" si="3"/>
        <v>Ativo</v>
      </c>
      <c r="W230" s="45"/>
      <c r="X230" s="52" t="s">
        <v>110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761467.2</v>
      </c>
    </row>
    <row r="231" ht="15.75" customHeight="1">
      <c r="A231" s="41" t="s">
        <v>43</v>
      </c>
      <c r="B231" s="61" t="s">
        <v>868</v>
      </c>
      <c r="C231" s="43" t="s">
        <v>869</v>
      </c>
      <c r="D231" s="44" t="s">
        <v>18</v>
      </c>
      <c r="E231" s="45" t="s">
        <v>29</v>
      </c>
      <c r="F231" s="45" t="s">
        <v>162</v>
      </c>
      <c r="G231" s="44" t="str">
        <f t="shared" si="1"/>
        <v>Breno</v>
      </c>
      <c r="H231" s="46" t="s">
        <v>97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55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99</v>
      </c>
      <c r="T231" s="24" t="s">
        <v>870</v>
      </c>
      <c r="U231" s="9" t="s">
        <v>29</v>
      </c>
      <c r="V231" s="51" t="str">
        <f t="shared" si="3"/>
        <v>Ativo</v>
      </c>
      <c r="W231" s="45"/>
      <c r="X231" s="52" t="s">
        <v>110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568192.6</v>
      </c>
    </row>
    <row r="232" ht="15.75" customHeight="1">
      <c r="A232" s="41" t="s">
        <v>43</v>
      </c>
      <c r="B232" s="115" t="s">
        <v>871</v>
      </c>
      <c r="C232" s="56" t="s">
        <v>872</v>
      </c>
      <c r="D232" s="9" t="s">
        <v>18</v>
      </c>
      <c r="E232" s="24" t="s">
        <v>29</v>
      </c>
      <c r="F232" s="24" t="s">
        <v>135</v>
      </c>
      <c r="G232" s="44" t="str">
        <f t="shared" si="1"/>
        <v>#N/A</v>
      </c>
      <c r="H232" s="51" t="s">
        <v>114</v>
      </c>
      <c r="I232" s="51" t="s">
        <v>155</v>
      </c>
      <c r="J232" s="44" t="str">
        <f t="shared" si="5"/>
        <v>Não</v>
      </c>
      <c r="K232" s="57">
        <v>45447.0</v>
      </c>
      <c r="L232" s="45"/>
      <c r="M232" s="24" t="s">
        <v>55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99</v>
      </c>
      <c r="T232" s="24" t="s">
        <v>873</v>
      </c>
      <c r="U232" s="9" t="s">
        <v>29</v>
      </c>
      <c r="V232" s="51" t="str">
        <f t="shared" si="3"/>
        <v>Ativo</v>
      </c>
      <c r="W232" s="24" t="s">
        <v>68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874</v>
      </c>
      <c r="C233" s="43" t="s">
        <v>875</v>
      </c>
      <c r="D233" s="44" t="s">
        <v>18</v>
      </c>
      <c r="E233" s="45" t="s">
        <v>29</v>
      </c>
      <c r="F233" s="45" t="s">
        <v>825</v>
      </c>
      <c r="G233" s="44" t="str">
        <f t="shared" si="1"/>
        <v>#N/A</v>
      </c>
      <c r="H233" s="51" t="s">
        <v>180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55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99</v>
      </c>
      <c r="T233" s="24" t="s">
        <v>876</v>
      </c>
      <c r="U233" s="9" t="s">
        <v>29</v>
      </c>
      <c r="V233" s="51" t="str">
        <f t="shared" si="3"/>
        <v>Encerrado</v>
      </c>
      <c r="W233" s="45"/>
      <c r="X233" s="52" t="s">
        <v>110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877</v>
      </c>
      <c r="C234" s="43" t="s">
        <v>878</v>
      </c>
      <c r="D234" s="44" t="s">
        <v>18</v>
      </c>
      <c r="E234" s="45" t="s">
        <v>170</v>
      </c>
      <c r="F234" s="44" t="s">
        <v>191</v>
      </c>
      <c r="G234" s="44" t="str">
        <f t="shared" si="1"/>
        <v>Augusto</v>
      </c>
      <c r="H234" s="46" t="s">
        <v>97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55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99</v>
      </c>
      <c r="T234" s="24" t="s">
        <v>879</v>
      </c>
      <c r="U234" s="9" t="s">
        <v>174</v>
      </c>
      <c r="V234" s="51" t="str">
        <f t="shared" si="3"/>
        <v>Ativo</v>
      </c>
      <c r="W234" s="45"/>
      <c r="X234" s="52" t="s">
        <v>110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350086.2</v>
      </c>
    </row>
    <row r="235" ht="15.75" customHeight="1">
      <c r="A235" s="41" t="s">
        <v>43</v>
      </c>
      <c r="B235" s="42" t="s">
        <v>880</v>
      </c>
      <c r="C235" s="43" t="s">
        <v>881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97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99</v>
      </c>
      <c r="T235" s="24" t="s">
        <v>882</v>
      </c>
      <c r="U235" s="9" t="s">
        <v>19</v>
      </c>
      <c r="V235" s="51" t="str">
        <f t="shared" si="3"/>
        <v>Ativo</v>
      </c>
      <c r="W235" s="45"/>
      <c r="X235" s="52" t="s">
        <v>110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77210.34</v>
      </c>
    </row>
    <row r="236" ht="15.75" customHeight="1">
      <c r="A236" s="41" t="s">
        <v>43</v>
      </c>
      <c r="B236" s="42" t="s">
        <v>883</v>
      </c>
      <c r="C236" s="43" t="s">
        <v>884</v>
      </c>
      <c r="D236" s="44" t="s">
        <v>95</v>
      </c>
      <c r="E236" s="45" t="s">
        <v>29</v>
      </c>
      <c r="F236" s="44" t="s">
        <v>96</v>
      </c>
      <c r="G236" s="44" t="str">
        <f t="shared" si="1"/>
        <v>Breno</v>
      </c>
      <c r="H236" s="46" t="s">
        <v>97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885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99</v>
      </c>
      <c r="T236" s="24" t="s">
        <v>886</v>
      </c>
      <c r="U236" s="9" t="s">
        <v>29</v>
      </c>
      <c r="V236" s="51" t="str">
        <f t="shared" si="3"/>
        <v>Ativo</v>
      </c>
      <c r="W236" s="45"/>
      <c r="X236" s="52" t="s">
        <v>101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862521.4</v>
      </c>
    </row>
    <row r="237" ht="15.75" customHeight="1">
      <c r="A237" s="41" t="s">
        <v>43</v>
      </c>
      <c r="B237" s="64" t="s">
        <v>887</v>
      </c>
      <c r="C237" s="65" t="s">
        <v>888</v>
      </c>
      <c r="D237" s="9" t="s">
        <v>52</v>
      </c>
      <c r="E237" s="24" t="s">
        <v>19</v>
      </c>
      <c r="F237" s="9" t="s">
        <v>53</v>
      </c>
      <c r="G237" s="44" t="str">
        <f t="shared" si="1"/>
        <v>Breno</v>
      </c>
      <c r="H237" s="51" t="s">
        <v>97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55</v>
      </c>
      <c r="N237" s="58">
        <v>0.012</v>
      </c>
      <c r="O237" s="44" t="s">
        <v>24</v>
      </c>
      <c r="P237" s="59">
        <v>0.0</v>
      </c>
      <c r="Q237" s="15" t="s">
        <v>889</v>
      </c>
      <c r="R237" s="50"/>
      <c r="S237" s="24" t="s">
        <v>99</v>
      </c>
      <c r="T237" s="5" t="s">
        <v>890</v>
      </c>
      <c r="U237" s="9" t="s">
        <v>19</v>
      </c>
      <c r="V237" s="51" t="str">
        <f t="shared" si="3"/>
        <v>Ativo</v>
      </c>
      <c r="W237" s="24" t="s">
        <v>68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613526.5</v>
      </c>
    </row>
    <row r="238" ht="15.75" customHeight="1">
      <c r="A238" s="6" t="s">
        <v>43</v>
      </c>
      <c r="B238" s="20" t="s">
        <v>891</v>
      </c>
      <c r="C238" s="56" t="s">
        <v>892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97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55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99</v>
      </c>
      <c r="T238" s="23" t="s">
        <v>893</v>
      </c>
      <c r="U238" s="9" t="s">
        <v>19</v>
      </c>
      <c r="V238" s="51" t="str">
        <f t="shared" si="3"/>
        <v>Ativo</v>
      </c>
      <c r="W238" s="45"/>
      <c r="X238" s="52" t="s">
        <v>110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513205.1</v>
      </c>
    </row>
    <row r="239" ht="15.75" customHeight="1">
      <c r="A239" s="41" t="s">
        <v>43</v>
      </c>
      <c r="B239" s="42" t="s">
        <v>894</v>
      </c>
      <c r="C239" s="43" t="s">
        <v>895</v>
      </c>
      <c r="D239" s="44" t="s">
        <v>18</v>
      </c>
      <c r="E239" s="45" t="s">
        <v>19</v>
      </c>
      <c r="F239" s="44" t="s">
        <v>250</v>
      </c>
      <c r="G239" s="44" t="str">
        <f t="shared" si="1"/>
        <v>Augusto</v>
      </c>
      <c r="H239" s="51" t="s">
        <v>97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60" t="s">
        <v>896</v>
      </c>
      <c r="R239" s="60" t="s">
        <v>897</v>
      </c>
      <c r="S239" s="45" t="s">
        <v>99</v>
      </c>
      <c r="T239" s="24" t="s">
        <v>898</v>
      </c>
      <c r="U239" s="9" t="s">
        <v>29</v>
      </c>
      <c r="V239" s="51" t="str">
        <f t="shared" si="3"/>
        <v>Ativo</v>
      </c>
      <c r="W239" s="45"/>
      <c r="X239" s="52" t="s">
        <v>110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216215.4</v>
      </c>
    </row>
    <row r="240" ht="15.75" customHeight="1">
      <c r="A240" s="41" t="s">
        <v>43</v>
      </c>
      <c r="B240" s="42" t="s">
        <v>899</v>
      </c>
      <c r="C240" s="43" t="s">
        <v>900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140</v>
      </c>
      <c r="I240" s="46" t="s">
        <v>213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362</v>
      </c>
      <c r="T240" s="24" t="s">
        <v>901</v>
      </c>
      <c r="U240" s="9" t="s">
        <v>19</v>
      </c>
      <c r="V240" s="51" t="str">
        <f t="shared" si="3"/>
        <v>Ativo</v>
      </c>
      <c r="W240" s="45"/>
      <c r="X240" s="52" t="s">
        <v>110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902</v>
      </c>
      <c r="C241" s="158" t="s">
        <v>903</v>
      </c>
      <c r="D241" s="9" t="s">
        <v>18</v>
      </c>
      <c r="E241" s="24" t="s">
        <v>29</v>
      </c>
      <c r="F241" s="9" t="s">
        <v>904</v>
      </c>
      <c r="G241" s="44" t="str">
        <f t="shared" si="1"/>
        <v>Augusto</v>
      </c>
      <c r="H241" s="51" t="s">
        <v>97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98</v>
      </c>
      <c r="N241" s="58">
        <v>0.012</v>
      </c>
      <c r="O241" s="9" t="s">
        <v>48</v>
      </c>
      <c r="P241" s="59">
        <v>0.1</v>
      </c>
      <c r="Q241" s="60" t="s">
        <v>905</v>
      </c>
      <c r="R241" s="50"/>
      <c r="S241" s="24" t="s">
        <v>99</v>
      </c>
      <c r="T241" s="24" t="s">
        <v>906</v>
      </c>
      <c r="U241" s="9" t="s">
        <v>29</v>
      </c>
      <c r="V241" s="51" t="str">
        <f t="shared" si="3"/>
        <v>Ativo</v>
      </c>
      <c r="W241" s="24" t="s">
        <v>68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291854.1</v>
      </c>
    </row>
    <row r="242" ht="15.75" customHeight="1">
      <c r="A242" s="41" t="s">
        <v>43</v>
      </c>
      <c r="B242" s="64" t="s">
        <v>907</v>
      </c>
      <c r="C242" s="65" t="s">
        <v>908</v>
      </c>
      <c r="D242" s="9" t="s">
        <v>18</v>
      </c>
      <c r="E242" s="24" t="s">
        <v>29</v>
      </c>
      <c r="F242" s="9" t="s">
        <v>120</v>
      </c>
      <c r="G242" s="44" t="str">
        <f t="shared" si="1"/>
        <v>#N/A</v>
      </c>
      <c r="H242" s="51" t="s">
        <v>114</v>
      </c>
      <c r="I242" s="51" t="s">
        <v>155</v>
      </c>
      <c r="J242" s="44" t="str">
        <f t="shared" si="5"/>
        <v>Não</v>
      </c>
      <c r="K242" s="57">
        <v>45441.0</v>
      </c>
      <c r="L242" s="45"/>
      <c r="M242" s="24" t="s">
        <v>55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99</v>
      </c>
      <c r="T242" s="24" t="s">
        <v>909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910</v>
      </c>
      <c r="C243" s="157" t="s">
        <v>911</v>
      </c>
      <c r="D243" s="9" t="s">
        <v>60</v>
      </c>
      <c r="E243" s="45" t="s">
        <v>29</v>
      </c>
      <c r="F243" s="9" t="s">
        <v>302</v>
      </c>
      <c r="G243" s="44" t="str">
        <f t="shared" si="1"/>
        <v>Augusto</v>
      </c>
      <c r="H243" s="46" t="s">
        <v>97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98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99</v>
      </c>
      <c r="T243" s="24" t="s">
        <v>912</v>
      </c>
      <c r="U243" s="9" t="s">
        <v>29</v>
      </c>
      <c r="V243" s="51" t="str">
        <f t="shared" si="3"/>
        <v>Ativo</v>
      </c>
      <c r="W243" s="45"/>
      <c r="X243" s="52" t="s">
        <v>110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215156.2</v>
      </c>
    </row>
    <row r="244" ht="15.75" customHeight="1">
      <c r="A244" s="41" t="s">
        <v>43</v>
      </c>
      <c r="B244" s="42" t="s">
        <v>913</v>
      </c>
      <c r="C244" s="43" t="s">
        <v>914</v>
      </c>
      <c r="D244" s="44" t="s">
        <v>18</v>
      </c>
      <c r="E244" s="45" t="s">
        <v>170</v>
      </c>
      <c r="F244" s="44" t="s">
        <v>191</v>
      </c>
      <c r="G244" s="44" t="str">
        <f t="shared" si="1"/>
        <v>#N/A</v>
      </c>
      <c r="H244" s="51" t="s">
        <v>180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55</v>
      </c>
      <c r="N244" s="48">
        <v>0.012</v>
      </c>
      <c r="O244" s="44" t="s">
        <v>24</v>
      </c>
      <c r="P244" s="49">
        <v>0.0</v>
      </c>
      <c r="Q244" s="50"/>
      <c r="R244" s="60" t="s">
        <v>233</v>
      </c>
      <c r="S244" s="45" t="s">
        <v>99</v>
      </c>
      <c r="T244" s="24" t="s">
        <v>915</v>
      </c>
      <c r="U244" s="9" t="s">
        <v>174</v>
      </c>
      <c r="V244" s="51" t="str">
        <f t="shared" si="3"/>
        <v>Encerrado</v>
      </c>
      <c r="W244" s="45"/>
      <c r="X244" s="52" t="s">
        <v>101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916</v>
      </c>
      <c r="C245" s="43" t="s">
        <v>917</v>
      </c>
      <c r="D245" s="44" t="s">
        <v>18</v>
      </c>
      <c r="E245" s="45" t="s">
        <v>170</v>
      </c>
      <c r="F245" s="44" t="s">
        <v>191</v>
      </c>
      <c r="G245" s="44" t="str">
        <f t="shared" si="1"/>
        <v>#N/A</v>
      </c>
      <c r="H245" s="51" t="s">
        <v>140</v>
      </c>
      <c r="I245" s="46" t="s">
        <v>213</v>
      </c>
      <c r="J245" s="44" t="str">
        <f t="shared" si="5"/>
        <v>Não</v>
      </c>
      <c r="K245" s="47">
        <v>45166.0</v>
      </c>
      <c r="L245" s="45"/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99</v>
      </c>
      <c r="T245" s="24" t="s">
        <v>918</v>
      </c>
      <c r="U245" s="9" t="s">
        <v>174</v>
      </c>
      <c r="V245" s="51" t="str">
        <f t="shared" si="3"/>
        <v>Ativo</v>
      </c>
      <c r="W245" s="45"/>
      <c r="X245" s="52" t="s">
        <v>101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919</v>
      </c>
      <c r="C246" s="43" t="s">
        <v>920</v>
      </c>
      <c r="D246" s="44" t="s">
        <v>18</v>
      </c>
      <c r="E246" s="45" t="s">
        <v>29</v>
      </c>
      <c r="F246" s="44" t="s">
        <v>162</v>
      </c>
      <c r="G246" s="44" t="str">
        <f t="shared" si="1"/>
        <v>Augusto</v>
      </c>
      <c r="H246" s="46" t="s">
        <v>97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55</v>
      </c>
      <c r="N246" s="48">
        <v>0.007</v>
      </c>
      <c r="O246" s="44" t="s">
        <v>24</v>
      </c>
      <c r="P246" s="49">
        <v>0.0</v>
      </c>
      <c r="Q246" s="74"/>
      <c r="R246" s="50" t="s">
        <v>921</v>
      </c>
      <c r="S246" s="45" t="s">
        <v>99</v>
      </c>
      <c r="T246" s="24" t="s">
        <v>922</v>
      </c>
      <c r="U246" s="9" t="s">
        <v>29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277626.4</v>
      </c>
    </row>
    <row r="247" ht="15.75" customHeight="1">
      <c r="A247" s="41" t="s">
        <v>43</v>
      </c>
      <c r="B247" s="42" t="s">
        <v>919</v>
      </c>
      <c r="C247" s="43" t="s">
        <v>923</v>
      </c>
      <c r="D247" s="44" t="s">
        <v>18</v>
      </c>
      <c r="E247" s="45" t="s">
        <v>29</v>
      </c>
      <c r="F247" s="44" t="s">
        <v>162</v>
      </c>
      <c r="G247" s="44" t="str">
        <f t="shared" si="1"/>
        <v>Augusto</v>
      </c>
      <c r="H247" s="46" t="s">
        <v>97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188</v>
      </c>
      <c r="N247" s="48">
        <v>0.008</v>
      </c>
      <c r="O247" s="44" t="s">
        <v>189</v>
      </c>
      <c r="P247" s="49">
        <v>0.1</v>
      </c>
      <c r="Q247" s="74"/>
      <c r="R247" s="50" t="s">
        <v>921</v>
      </c>
      <c r="S247" s="45" t="s">
        <v>99</v>
      </c>
      <c r="T247" s="24" t="s">
        <v>922</v>
      </c>
      <c r="U247" s="9" t="s">
        <v>29</v>
      </c>
      <c r="V247" s="51" t="str">
        <f t="shared" si="3"/>
        <v>Ativo</v>
      </c>
      <c r="W247" s="45"/>
      <c r="X247" s="52" t="s">
        <v>110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277858.7</v>
      </c>
    </row>
    <row r="248" ht="15.75" customHeight="1">
      <c r="A248" s="41" t="s">
        <v>43</v>
      </c>
      <c r="B248" s="55" t="s">
        <v>924</v>
      </c>
      <c r="C248" s="56" t="s">
        <v>925</v>
      </c>
      <c r="D248" s="9" t="s">
        <v>18</v>
      </c>
      <c r="E248" s="24" t="s">
        <v>19</v>
      </c>
      <c r="F248" s="9" t="s">
        <v>113</v>
      </c>
      <c r="G248" s="44" t="str">
        <f t="shared" si="1"/>
        <v>Augusto</v>
      </c>
      <c r="H248" s="51" t="s">
        <v>97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55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99</v>
      </c>
      <c r="T248" s="24" t="s">
        <v>926</v>
      </c>
      <c r="U248" s="9" t="s">
        <v>19</v>
      </c>
      <c r="V248" s="51" t="str">
        <f t="shared" si="3"/>
        <v>Ativo</v>
      </c>
      <c r="W248" s="24" t="s">
        <v>68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101407.2</v>
      </c>
    </row>
    <row r="249" ht="15.75" customHeight="1">
      <c r="A249" s="41" t="s">
        <v>43</v>
      </c>
      <c r="B249" s="55" t="s">
        <v>927</v>
      </c>
      <c r="C249" s="56" t="s">
        <v>928</v>
      </c>
      <c r="D249" s="9" t="s">
        <v>18</v>
      </c>
      <c r="E249" s="24" t="s">
        <v>29</v>
      </c>
      <c r="F249" s="9" t="s">
        <v>904</v>
      </c>
      <c r="G249" s="44" t="str">
        <f t="shared" si="1"/>
        <v>#N/A</v>
      </c>
      <c r="H249" s="51" t="s">
        <v>97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55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99</v>
      </c>
      <c r="T249" s="24" t="s">
        <v>929</v>
      </c>
      <c r="U249" s="9" t="s">
        <v>29</v>
      </c>
      <c r="V249" s="51" t="str">
        <f t="shared" si="3"/>
        <v>Ativo</v>
      </c>
      <c r="W249" s="24" t="s">
        <v>63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55" t="s">
        <v>930</v>
      </c>
      <c r="C250" s="56" t="s">
        <v>931</v>
      </c>
      <c r="D250" s="9" t="s">
        <v>18</v>
      </c>
      <c r="E250" s="24" t="s">
        <v>19</v>
      </c>
      <c r="F250" s="9" t="s">
        <v>250</v>
      </c>
      <c r="G250" s="44" t="str">
        <f t="shared" si="1"/>
        <v>#N/A</v>
      </c>
      <c r="H250" s="51" t="s">
        <v>114</v>
      </c>
      <c r="I250" s="51" t="s">
        <v>155</v>
      </c>
      <c r="J250" s="44" t="str">
        <f t="shared" si="5"/>
        <v>Sim</v>
      </c>
      <c r="K250" s="57">
        <v>45446.0</v>
      </c>
      <c r="L250" s="45"/>
      <c r="M250" s="162" t="s">
        <v>55</v>
      </c>
      <c r="N250" s="86">
        <v>0.012</v>
      </c>
      <c r="O250" s="163" t="s">
        <v>24</v>
      </c>
      <c r="P250" s="88">
        <v>0.0</v>
      </c>
      <c r="Q250" s="25" t="s">
        <v>932</v>
      </c>
      <c r="R250" s="50"/>
      <c r="S250" s="24" t="s">
        <v>99</v>
      </c>
      <c r="T250" s="24" t="s">
        <v>933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934</v>
      </c>
      <c r="C251" s="43" t="s">
        <v>935</v>
      </c>
      <c r="D251" s="44" t="s">
        <v>95</v>
      </c>
      <c r="E251" s="45" t="s">
        <v>29</v>
      </c>
      <c r="F251" s="44" t="s">
        <v>96</v>
      </c>
      <c r="G251" s="44" t="str">
        <f t="shared" si="1"/>
        <v>Augusto</v>
      </c>
      <c r="H251" s="46" t="s">
        <v>97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55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99</v>
      </c>
      <c r="T251" s="24" t="s">
        <v>936</v>
      </c>
      <c r="U251" s="9" t="s">
        <v>29</v>
      </c>
      <c r="V251" s="51" t="str">
        <f t="shared" si="3"/>
        <v>Ativo</v>
      </c>
      <c r="W251" s="45"/>
      <c r="X251" s="52" t="s">
        <v>110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123180.9</v>
      </c>
    </row>
    <row r="252" ht="15.75" customHeight="1">
      <c r="A252" s="41" t="s">
        <v>43</v>
      </c>
      <c r="B252" s="42" t="s">
        <v>937</v>
      </c>
      <c r="C252" s="43" t="s">
        <v>938</v>
      </c>
      <c r="D252" s="44" t="s">
        <v>18</v>
      </c>
      <c r="E252" s="45" t="s">
        <v>170</v>
      </c>
      <c r="F252" s="44" t="s">
        <v>171</v>
      </c>
      <c r="G252" s="44" t="str">
        <f t="shared" si="1"/>
        <v>Breno</v>
      </c>
      <c r="H252" s="46" t="s">
        <v>97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939</v>
      </c>
      <c r="S252" s="45" t="s">
        <v>99</v>
      </c>
      <c r="T252" s="24" t="s">
        <v>940</v>
      </c>
      <c r="U252" s="9" t="s">
        <v>174</v>
      </c>
      <c r="V252" s="51" t="str">
        <f t="shared" si="3"/>
        <v>Ativo</v>
      </c>
      <c r="W252" s="45"/>
      <c r="X252" s="52" t="s">
        <v>101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814558.4</v>
      </c>
    </row>
    <row r="253" ht="15.75" customHeight="1">
      <c r="A253" s="41" t="s">
        <v>43</v>
      </c>
      <c r="B253" s="42" t="s">
        <v>941</v>
      </c>
      <c r="C253" s="43" t="s">
        <v>942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97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55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99</v>
      </c>
      <c r="T253" s="24" t="s">
        <v>943</v>
      </c>
      <c r="U253" s="9" t="s">
        <v>34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124499.2</v>
      </c>
    </row>
    <row r="254" ht="15.75" customHeight="1">
      <c r="A254" s="41" t="s">
        <v>43</v>
      </c>
      <c r="B254" s="42" t="s">
        <v>944</v>
      </c>
      <c r="C254" s="43" t="s">
        <v>945</v>
      </c>
      <c r="D254" s="44" t="s">
        <v>18</v>
      </c>
      <c r="E254" s="45" t="s">
        <v>29</v>
      </c>
      <c r="F254" s="45" t="s">
        <v>946</v>
      </c>
      <c r="G254" s="44" t="str">
        <f t="shared" si="1"/>
        <v>Augusto</v>
      </c>
      <c r="H254" s="46" t="s">
        <v>97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184</v>
      </c>
      <c r="N254" s="58">
        <v>0.02</v>
      </c>
      <c r="O254" s="44" t="s">
        <v>185</v>
      </c>
      <c r="P254" s="49">
        <v>0.2</v>
      </c>
      <c r="Q254" s="74"/>
      <c r="R254" s="74" t="s">
        <v>947</v>
      </c>
      <c r="S254" s="45" t="s">
        <v>99</v>
      </c>
      <c r="T254" s="24" t="s">
        <v>948</v>
      </c>
      <c r="U254" s="9" t="s">
        <v>145</v>
      </c>
      <c r="V254" s="51" t="str">
        <f t="shared" si="3"/>
        <v>Ativo</v>
      </c>
      <c r="W254" s="45"/>
      <c r="X254" s="52" t="s">
        <v>110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113676.8</v>
      </c>
    </row>
    <row r="255" ht="15.75" customHeight="1">
      <c r="A255" s="41" t="s">
        <v>43</v>
      </c>
      <c r="B255" s="42" t="s">
        <v>949</v>
      </c>
      <c r="C255" s="43" t="s">
        <v>950</v>
      </c>
      <c r="D255" s="44" t="s">
        <v>18</v>
      </c>
      <c r="E255" s="45" t="s">
        <v>170</v>
      </c>
      <c r="F255" s="45" t="s">
        <v>171</v>
      </c>
      <c r="G255" s="44" t="str">
        <f t="shared" si="1"/>
        <v>Augusto</v>
      </c>
      <c r="H255" s="46" t="s">
        <v>97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951</v>
      </c>
      <c r="S255" s="45" t="s">
        <v>99</v>
      </c>
      <c r="T255" s="24" t="s">
        <v>952</v>
      </c>
      <c r="U255" s="9" t="s">
        <v>174</v>
      </c>
      <c r="V255" s="51" t="str">
        <f t="shared" si="3"/>
        <v>Ativo</v>
      </c>
      <c r="W255" s="45"/>
      <c r="X255" s="52" t="s">
        <v>101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163743.8</v>
      </c>
    </row>
    <row r="256" ht="15.75" customHeight="1">
      <c r="A256" s="41" t="s">
        <v>43</v>
      </c>
      <c r="B256" s="42" t="s">
        <v>953</v>
      </c>
      <c r="C256" s="157" t="s">
        <v>954</v>
      </c>
      <c r="D256" s="95" t="s">
        <v>95</v>
      </c>
      <c r="E256" s="164" t="s">
        <v>29</v>
      </c>
      <c r="F256" s="44" t="s">
        <v>96</v>
      </c>
      <c r="G256" s="44" t="str">
        <f t="shared" si="1"/>
        <v>Bruno</v>
      </c>
      <c r="H256" s="165" t="s">
        <v>97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55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99</v>
      </c>
      <c r="T256" s="24" t="s">
        <v>955</v>
      </c>
      <c r="U256" s="13" t="s">
        <v>29</v>
      </c>
      <c r="V256" s="51" t="str">
        <f t="shared" si="3"/>
        <v>Ativo</v>
      </c>
      <c r="W256" s="164"/>
      <c r="X256" s="170" t="s">
        <v>101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2894975</v>
      </c>
    </row>
    <row r="257" ht="15.75" customHeight="1">
      <c r="A257" s="41" t="s">
        <v>43</v>
      </c>
      <c r="B257" s="133" t="s">
        <v>956</v>
      </c>
      <c r="C257" s="81" t="s">
        <v>957</v>
      </c>
      <c r="D257" s="44" t="s">
        <v>18</v>
      </c>
      <c r="E257" s="45" t="s">
        <v>29</v>
      </c>
      <c r="F257" s="45" t="s">
        <v>148</v>
      </c>
      <c r="G257" s="44" t="str">
        <f t="shared" si="1"/>
        <v>#N/A</v>
      </c>
      <c r="H257" s="51" t="s">
        <v>180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55</v>
      </c>
      <c r="N257" s="117">
        <v>0.012</v>
      </c>
      <c r="O257" s="44" t="s">
        <v>24</v>
      </c>
      <c r="P257" s="49">
        <v>0.0</v>
      </c>
      <c r="Q257" s="83"/>
      <c r="R257" s="73" t="s">
        <v>233</v>
      </c>
      <c r="S257" s="45" t="s">
        <v>99</v>
      </c>
      <c r="T257" s="24" t="s">
        <v>958</v>
      </c>
      <c r="U257" s="9" t="s">
        <v>780</v>
      </c>
      <c r="V257" s="51" t="str">
        <f t="shared" si="3"/>
        <v>Encerrado</v>
      </c>
      <c r="W257" s="45"/>
      <c r="X257" s="52" t="s">
        <v>101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959</v>
      </c>
      <c r="C258" s="43" t="s">
        <v>960</v>
      </c>
      <c r="D258" s="44" t="s">
        <v>18</v>
      </c>
      <c r="E258" s="45" t="s">
        <v>29</v>
      </c>
      <c r="F258" s="24" t="s">
        <v>135</v>
      </c>
      <c r="G258" s="44" t="str">
        <f t="shared" si="1"/>
        <v>Augusto</v>
      </c>
      <c r="H258" s="46" t="s">
        <v>97</v>
      </c>
      <c r="I258" s="46" t="s">
        <v>24</v>
      </c>
      <c r="J258" s="44" t="str">
        <f t="shared" ref="J258:J379" si="6">IF(Q258=0,"Não","Sim")</f>
        <v>Não</v>
      </c>
      <c r="K258" s="47">
        <v>45049.0</v>
      </c>
      <c r="L258" s="45"/>
      <c r="M258" s="45" t="s">
        <v>263</v>
      </c>
      <c r="N258" s="117">
        <v>0.02</v>
      </c>
      <c r="O258" s="45" t="s">
        <v>48</v>
      </c>
      <c r="P258" s="118">
        <v>0.2</v>
      </c>
      <c r="Q258" s="50"/>
      <c r="R258" s="60" t="s">
        <v>961</v>
      </c>
      <c r="S258" s="45" t="s">
        <v>99</v>
      </c>
      <c r="T258" s="24" t="s">
        <v>962</v>
      </c>
      <c r="U258" s="9" t="s">
        <v>29</v>
      </c>
      <c r="V258" s="51" t="str">
        <f t="shared" si="3"/>
        <v>Ativo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11733.23</v>
      </c>
    </row>
    <row r="259" ht="15.75" customHeight="1">
      <c r="A259" s="41" t="s">
        <v>43</v>
      </c>
      <c r="B259" s="42" t="s">
        <v>963</v>
      </c>
      <c r="C259" s="43" t="s">
        <v>964</v>
      </c>
      <c r="D259" s="44" t="s">
        <v>18</v>
      </c>
      <c r="E259" s="45" t="s">
        <v>29</v>
      </c>
      <c r="F259" s="44" t="s">
        <v>162</v>
      </c>
      <c r="G259" s="44" t="str">
        <f t="shared" si="1"/>
        <v>Augusto</v>
      </c>
      <c r="H259" s="51" t="s">
        <v>140</v>
      </c>
      <c r="I259" s="51" t="s">
        <v>155</v>
      </c>
      <c r="J259" s="44" t="str">
        <f t="shared" si="6"/>
        <v>Não</v>
      </c>
      <c r="K259" s="47">
        <v>44993.0</v>
      </c>
      <c r="L259" s="45"/>
      <c r="M259" s="45" t="s">
        <v>55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99</v>
      </c>
      <c r="T259" s="24" t="s">
        <v>965</v>
      </c>
      <c r="U259" s="9" t="s">
        <v>29</v>
      </c>
      <c r="V259" s="51" t="str">
        <f t="shared" si="3"/>
        <v>Ativo</v>
      </c>
      <c r="W259" s="45"/>
      <c r="X259" s="52" t="s">
        <v>110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966</v>
      </c>
      <c r="C260" s="43" t="s">
        <v>967</v>
      </c>
      <c r="D260" s="44" t="s">
        <v>18</v>
      </c>
      <c r="E260" s="45" t="s">
        <v>29</v>
      </c>
      <c r="F260" s="44" t="s">
        <v>162</v>
      </c>
      <c r="G260" s="44" t="str">
        <f t="shared" si="1"/>
        <v>#N/A</v>
      </c>
      <c r="H260" s="51" t="s">
        <v>140</v>
      </c>
      <c r="I260" s="51" t="s">
        <v>155</v>
      </c>
      <c r="J260" s="44" t="str">
        <f t="shared" si="6"/>
        <v>Não</v>
      </c>
      <c r="K260" s="47">
        <v>45056.0</v>
      </c>
      <c r="L260" s="62"/>
      <c r="M260" s="45" t="s">
        <v>184</v>
      </c>
      <c r="N260" s="48">
        <v>0.025</v>
      </c>
      <c r="O260" s="44" t="s">
        <v>185</v>
      </c>
      <c r="P260" s="49">
        <v>0.2</v>
      </c>
      <c r="Q260" s="50"/>
      <c r="R260" s="50"/>
      <c r="S260" s="45" t="s">
        <v>99</v>
      </c>
      <c r="T260" s="24" t="s">
        <v>965</v>
      </c>
      <c r="U260" s="9" t="s">
        <v>29</v>
      </c>
      <c r="V260" s="51" t="str">
        <f t="shared" si="3"/>
        <v>Ativo</v>
      </c>
      <c r="W260" s="45"/>
      <c r="X260" s="52" t="s">
        <v>110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968</v>
      </c>
      <c r="C261" s="43" t="s">
        <v>969</v>
      </c>
      <c r="D261" s="44" t="s">
        <v>52</v>
      </c>
      <c r="E261" s="45" t="s">
        <v>19</v>
      </c>
      <c r="F261" s="44" t="s">
        <v>53</v>
      </c>
      <c r="G261" s="44" t="str">
        <f t="shared" si="1"/>
        <v>Breno</v>
      </c>
      <c r="H261" s="46" t="s">
        <v>97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55</v>
      </c>
      <c r="N261" s="48">
        <v>0.01</v>
      </c>
      <c r="O261" s="44" t="s">
        <v>24</v>
      </c>
      <c r="P261" s="49">
        <v>0.0</v>
      </c>
      <c r="Q261" s="15" t="s">
        <v>970</v>
      </c>
      <c r="R261" s="50"/>
      <c r="S261" s="45" t="s">
        <v>99</v>
      </c>
      <c r="T261" s="24" t="s">
        <v>971</v>
      </c>
      <c r="U261" s="9" t="s">
        <v>19</v>
      </c>
      <c r="V261" s="51" t="str">
        <f t="shared" si="3"/>
        <v>Ativo</v>
      </c>
      <c r="W261" s="45"/>
      <c r="X261" s="52" t="s">
        <v>101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677204.2</v>
      </c>
    </row>
    <row r="262" ht="15.75" customHeight="1">
      <c r="A262" s="41" t="s">
        <v>43</v>
      </c>
      <c r="B262" s="42" t="s">
        <v>968</v>
      </c>
      <c r="C262" s="43" t="s">
        <v>972</v>
      </c>
      <c r="D262" s="44" t="s">
        <v>52</v>
      </c>
      <c r="E262" s="45" t="s">
        <v>19</v>
      </c>
      <c r="F262" s="44" t="s">
        <v>53</v>
      </c>
      <c r="G262" s="44" t="str">
        <f t="shared" si="1"/>
        <v>#N/A</v>
      </c>
      <c r="H262" s="51" t="s">
        <v>140</v>
      </c>
      <c r="I262" s="51" t="s">
        <v>141</v>
      </c>
      <c r="J262" s="44" t="str">
        <f t="shared" si="6"/>
        <v>Não</v>
      </c>
      <c r="K262" s="47">
        <v>45260.0</v>
      </c>
      <c r="L262" s="62"/>
      <c r="M262" s="45" t="s">
        <v>142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99</v>
      </c>
      <c r="T262" s="24" t="s">
        <v>971</v>
      </c>
      <c r="U262" s="9" t="s">
        <v>19</v>
      </c>
      <c r="V262" s="51" t="str">
        <f t="shared" si="3"/>
        <v>Ativo</v>
      </c>
      <c r="W262" s="45"/>
      <c r="X262" s="52" t="s">
        <v>101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973</v>
      </c>
      <c r="C263" s="65" t="s">
        <v>974</v>
      </c>
      <c r="D263" s="9" t="s">
        <v>18</v>
      </c>
      <c r="E263" s="24" t="s">
        <v>19</v>
      </c>
      <c r="F263" s="9" t="s">
        <v>207</v>
      </c>
      <c r="G263" s="44" t="str">
        <f t="shared" si="1"/>
        <v>#N/A</v>
      </c>
      <c r="H263" s="51" t="s">
        <v>114</v>
      </c>
      <c r="I263" s="51" t="s">
        <v>213</v>
      </c>
      <c r="J263" s="44" t="str">
        <f t="shared" si="6"/>
        <v>Não</v>
      </c>
      <c r="K263" s="57">
        <v>45446.0</v>
      </c>
      <c r="L263" s="62"/>
      <c r="M263" s="24" t="s">
        <v>55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99</v>
      </c>
      <c r="T263" s="24" t="s">
        <v>975</v>
      </c>
      <c r="U263" s="9" t="s">
        <v>19</v>
      </c>
      <c r="V263" s="51" t="str">
        <f t="shared" si="3"/>
        <v>Ativo</v>
      </c>
      <c r="W263" s="24" t="s">
        <v>63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42" t="s">
        <v>976</v>
      </c>
      <c r="C264" s="43" t="s">
        <v>977</v>
      </c>
      <c r="D264" s="9" t="s">
        <v>18</v>
      </c>
      <c r="E264" s="45" t="s">
        <v>29</v>
      </c>
      <c r="F264" s="9" t="s">
        <v>120</v>
      </c>
      <c r="G264" s="44" t="str">
        <f t="shared" si="1"/>
        <v>Augusto</v>
      </c>
      <c r="H264" s="46" t="s">
        <v>97</v>
      </c>
      <c r="I264" s="51" t="s">
        <v>24</v>
      </c>
      <c r="J264" s="44" t="str">
        <f t="shared" si="6"/>
        <v>Não</v>
      </c>
      <c r="K264" s="47">
        <v>45264.0</v>
      </c>
      <c r="L264" s="62"/>
      <c r="M264" s="24" t="s">
        <v>98</v>
      </c>
      <c r="N264" s="48">
        <v>0.014</v>
      </c>
      <c r="O264" s="44" t="s">
        <v>48</v>
      </c>
      <c r="P264" s="49">
        <v>0.2</v>
      </c>
      <c r="Q264" s="97"/>
      <c r="R264" s="50"/>
      <c r="S264" s="45" t="s">
        <v>99</v>
      </c>
      <c r="T264" s="24" t="s">
        <v>978</v>
      </c>
      <c r="U264" s="9" t="s">
        <v>29</v>
      </c>
      <c r="V264" s="51" t="str">
        <f t="shared" si="3"/>
        <v>Ativo</v>
      </c>
      <c r="W264" s="45"/>
      <c r="X264" s="52" t="s">
        <v>110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24842.56</v>
      </c>
      <c r="AN264" s="54">
        <v>12876.33</v>
      </c>
      <c r="AO264" s="54">
        <v>12838.67</v>
      </c>
      <c r="AP264" s="53">
        <v>139108.07</v>
      </c>
      <c r="AQ264" s="53">
        <v>140596.37</v>
      </c>
      <c r="AR264" s="53">
        <v>140726.53</v>
      </c>
      <c r="AS264" s="53">
        <v>115281.2</v>
      </c>
      <c r="AT264" s="53">
        <v>85219.14</v>
      </c>
      <c r="AU264" s="53">
        <f t="array" ref="AU264">XLOOKUP(C264,'PL TOTAL D0'!A:A,'PL TOTAL D0'!C:C,"")</f>
        <v>85718.1</v>
      </c>
    </row>
    <row r="265" ht="15.75" customHeight="1">
      <c r="A265" s="41" t="s">
        <v>43</v>
      </c>
      <c r="B265" s="42" t="s">
        <v>979</v>
      </c>
      <c r="C265" s="43" t="s">
        <v>980</v>
      </c>
      <c r="D265" s="44" t="s">
        <v>18</v>
      </c>
      <c r="E265" s="45" t="s">
        <v>170</v>
      </c>
      <c r="F265" s="44" t="s">
        <v>171</v>
      </c>
      <c r="G265" s="44" t="str">
        <f t="shared" si="1"/>
        <v>Augusto</v>
      </c>
      <c r="H265" s="46" t="s">
        <v>97</v>
      </c>
      <c r="I265" s="46" t="s">
        <v>24</v>
      </c>
      <c r="J265" s="44" t="str">
        <f t="shared" si="6"/>
        <v>Não</v>
      </c>
      <c r="K265" s="47">
        <v>45071.0</v>
      </c>
      <c r="L265" s="45"/>
      <c r="M265" s="45" t="s">
        <v>98</v>
      </c>
      <c r="N265" s="48">
        <v>0.012</v>
      </c>
      <c r="O265" s="44" t="s">
        <v>24</v>
      </c>
      <c r="P265" s="49">
        <v>0.0</v>
      </c>
      <c r="Q265" s="74"/>
      <c r="R265" s="60" t="s">
        <v>818</v>
      </c>
      <c r="S265" s="45" t="s">
        <v>99</v>
      </c>
      <c r="T265" s="24" t="s">
        <v>981</v>
      </c>
      <c r="U265" s="9" t="s">
        <v>174</v>
      </c>
      <c r="V265" s="51" t="str">
        <f t="shared" si="3"/>
        <v>Ativo</v>
      </c>
      <c r="W265" s="45"/>
      <c r="X265" s="52" t="s">
        <v>101</v>
      </c>
      <c r="Y265" s="54"/>
      <c r="Z265" s="54"/>
      <c r="AA265" s="54"/>
      <c r="AB265" s="54"/>
      <c r="AC265" s="54"/>
      <c r="AD265" s="54"/>
      <c r="AE265" s="54">
        <v>0.0</v>
      </c>
      <c r="AF265" s="54">
        <v>4494.36</v>
      </c>
      <c r="AG265" s="54">
        <v>9046.45</v>
      </c>
      <c r="AH265" s="54">
        <v>59580.63</v>
      </c>
      <c r="AI265" s="54">
        <v>64645.61</v>
      </c>
      <c r="AJ265" s="54">
        <v>69737.71</v>
      </c>
      <c r="AK265" s="54">
        <v>73780.3</v>
      </c>
      <c r="AL265" s="54">
        <v>78497.84</v>
      </c>
      <c r="AM265" s="54">
        <v>83684.32</v>
      </c>
      <c r="AN265" s="54">
        <v>89258.15</v>
      </c>
      <c r="AO265" s="54">
        <v>93577.49</v>
      </c>
      <c r="AP265" s="53">
        <v>98876.78</v>
      </c>
      <c r="AQ265" s="53">
        <v>104327.22</v>
      </c>
      <c r="AR265" s="53">
        <v>108839.68</v>
      </c>
      <c r="AS265" s="53">
        <v>114048.5</v>
      </c>
      <c r="AT265" s="53">
        <v>119832.7</v>
      </c>
      <c r="AU265" s="53">
        <f t="array" ref="AU265">XLOOKUP(C265,'PL TOTAL D0'!A:A,'PL TOTAL D0'!C:C,"")</f>
        <v>120322.5</v>
      </c>
    </row>
    <row r="266" ht="15.75" customHeight="1">
      <c r="A266" s="41" t="s">
        <v>43</v>
      </c>
      <c r="B266" s="61" t="s">
        <v>982</v>
      </c>
      <c r="C266" s="43" t="s">
        <v>983</v>
      </c>
      <c r="D266" s="44" t="s">
        <v>18</v>
      </c>
      <c r="E266" s="45" t="s">
        <v>170</v>
      </c>
      <c r="F266" s="44" t="s">
        <v>171</v>
      </c>
      <c r="G266" s="44" t="str">
        <f t="shared" si="1"/>
        <v>Augusto</v>
      </c>
      <c r="H266" s="46" t="s">
        <v>97</v>
      </c>
      <c r="I266" s="46" t="s">
        <v>24</v>
      </c>
      <c r="J266" s="44" t="str">
        <f t="shared" si="6"/>
        <v>Não</v>
      </c>
      <c r="K266" s="47">
        <v>45166.0</v>
      </c>
      <c r="L266" s="62"/>
      <c r="M266" s="45" t="s">
        <v>55</v>
      </c>
      <c r="N266" s="48">
        <v>0.012</v>
      </c>
      <c r="O266" s="44" t="s">
        <v>24</v>
      </c>
      <c r="P266" s="49">
        <v>0.0</v>
      </c>
      <c r="Q266" s="50"/>
      <c r="R266" s="60" t="s">
        <v>984</v>
      </c>
      <c r="S266" s="45" t="s">
        <v>99</v>
      </c>
      <c r="T266" s="24" t="s">
        <v>985</v>
      </c>
      <c r="U266" s="51" t="s">
        <v>174</v>
      </c>
      <c r="V266" s="51" t="str">
        <f t="shared" si="3"/>
        <v>Ativo</v>
      </c>
      <c r="W266" s="45"/>
      <c r="X266" s="52" t="s">
        <v>101</v>
      </c>
      <c r="Y266" s="172"/>
      <c r="Z266" s="172"/>
      <c r="AA266" s="172"/>
      <c r="AB266" s="172"/>
      <c r="AC266" s="172"/>
      <c r="AD266" s="172"/>
      <c r="AE266" s="172"/>
      <c r="AF266" s="172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254370.41</v>
      </c>
      <c r="AL266" s="54">
        <v>255090.55</v>
      </c>
      <c r="AM266" s="54">
        <v>355615.23</v>
      </c>
      <c r="AN266" s="54">
        <v>359033.96</v>
      </c>
      <c r="AO266" s="54">
        <v>359051.22</v>
      </c>
      <c r="AP266" s="53">
        <v>361215.79</v>
      </c>
      <c r="AQ266" s="53">
        <v>361097.71</v>
      </c>
      <c r="AR266" s="53">
        <v>362952.49</v>
      </c>
      <c r="AS266" s="53">
        <v>363199.8</v>
      </c>
      <c r="AT266" s="53">
        <v>365484.1</v>
      </c>
      <c r="AU266" s="53">
        <f t="array" ref="AU266">XLOOKUP(C266,'PL TOTAL D0'!A:A,'PL TOTAL D0'!C:C,"")</f>
        <v>364475.3</v>
      </c>
    </row>
    <row r="267" ht="15.75" customHeight="1">
      <c r="A267" s="41" t="s">
        <v>43</v>
      </c>
      <c r="B267" s="61" t="s">
        <v>982</v>
      </c>
      <c r="C267" s="43" t="s">
        <v>986</v>
      </c>
      <c r="D267" s="44" t="s">
        <v>18</v>
      </c>
      <c r="E267" s="45" t="s">
        <v>170</v>
      </c>
      <c r="F267" s="44" t="s">
        <v>171</v>
      </c>
      <c r="G267" s="44" t="str">
        <f t="shared" si="1"/>
        <v>Augusto</v>
      </c>
      <c r="H267" s="46" t="s">
        <v>140</v>
      </c>
      <c r="I267" s="51" t="s">
        <v>141</v>
      </c>
      <c r="J267" s="44" t="str">
        <f t="shared" si="6"/>
        <v>Sim</v>
      </c>
      <c r="K267" s="47">
        <v>45062.0</v>
      </c>
      <c r="L267" s="62"/>
      <c r="M267" s="24" t="s">
        <v>142</v>
      </c>
      <c r="N267" s="48">
        <v>0.0</v>
      </c>
      <c r="O267" s="44" t="s">
        <v>24</v>
      </c>
      <c r="P267" s="49">
        <v>0.0</v>
      </c>
      <c r="Q267" s="173" t="s">
        <v>987</v>
      </c>
      <c r="R267" s="50"/>
      <c r="S267" s="45" t="s">
        <v>99</v>
      </c>
      <c r="T267" s="24" t="s">
        <v>985</v>
      </c>
      <c r="U267" s="51" t="s">
        <v>174</v>
      </c>
      <c r="V267" s="51" t="str">
        <f t="shared" si="3"/>
        <v>Ativo</v>
      </c>
      <c r="W267" s="45"/>
      <c r="X267" s="52" t="s">
        <v>101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15451.87</v>
      </c>
      <c r="AL267" s="54">
        <v>111352.41</v>
      </c>
      <c r="AM267" s="54">
        <v>16431.38</v>
      </c>
      <c r="AN267" s="54">
        <v>17943.63</v>
      </c>
      <c r="AO267" s="54">
        <v>16053.74</v>
      </c>
      <c r="AP267" s="53">
        <v>15802.56</v>
      </c>
      <c r="AQ267" s="53">
        <v>18586.32</v>
      </c>
      <c r="AR267" s="53">
        <v>17453.16</v>
      </c>
      <c r="AS267" s="53">
        <v>17166.67</v>
      </c>
      <c r="AT267" s="53">
        <v>16998.55</v>
      </c>
      <c r="AU267" s="53">
        <f t="array" ref="AU267">XLOOKUP(C267,'PL TOTAL D0'!A:A,'PL TOTAL D0'!C:C,"")</f>
        <v>17440.99</v>
      </c>
    </row>
    <row r="268" ht="15.75" customHeight="1">
      <c r="A268" s="41" t="s">
        <v>43</v>
      </c>
      <c r="B268" s="42" t="s">
        <v>988</v>
      </c>
      <c r="C268" s="43" t="s">
        <v>989</v>
      </c>
      <c r="D268" s="44" t="s">
        <v>95</v>
      </c>
      <c r="E268" s="45" t="s">
        <v>29</v>
      </c>
      <c r="F268" s="44" t="s">
        <v>837</v>
      </c>
      <c r="G268" s="44" t="str">
        <f t="shared" si="1"/>
        <v>Bruno</v>
      </c>
      <c r="H268" s="46" t="s">
        <v>97</v>
      </c>
      <c r="I268" s="46" t="s">
        <v>24</v>
      </c>
      <c r="J268" s="44" t="str">
        <f t="shared" si="6"/>
        <v>Sim</v>
      </c>
      <c r="K268" s="47">
        <v>44981.0</v>
      </c>
      <c r="L268" s="45"/>
      <c r="M268" s="45" t="s">
        <v>55</v>
      </c>
      <c r="N268" s="48">
        <v>0.01</v>
      </c>
      <c r="O268" s="44" t="s">
        <v>24</v>
      </c>
      <c r="P268" s="49">
        <v>0.0</v>
      </c>
      <c r="Q268" s="174" t="s">
        <v>990</v>
      </c>
      <c r="R268" s="50"/>
      <c r="S268" s="45" t="s">
        <v>99</v>
      </c>
      <c r="T268" s="24" t="s">
        <v>991</v>
      </c>
      <c r="U268" s="9" t="s">
        <v>29</v>
      </c>
      <c r="V268" s="51" t="str">
        <f t="shared" si="3"/>
        <v>Ativo</v>
      </c>
      <c r="W268" s="45"/>
      <c r="X268" s="52" t="s">
        <v>101</v>
      </c>
      <c r="Y268" s="54"/>
      <c r="Z268" s="54"/>
      <c r="AA268" s="54"/>
      <c r="AB268" s="54"/>
      <c r="AC268" s="54"/>
      <c r="AD268" s="54">
        <v>0.0</v>
      </c>
      <c r="AE268" s="54">
        <v>1024736.72</v>
      </c>
      <c r="AF268" s="54">
        <v>1124960.48</v>
      </c>
      <c r="AG268" s="54">
        <v>1141560.8</v>
      </c>
      <c r="AH268" s="54">
        <v>1154904.36</v>
      </c>
      <c r="AI268" s="54">
        <v>1185006.62</v>
      </c>
      <c r="AJ268" s="54">
        <v>1197819.19</v>
      </c>
      <c r="AK268" s="54">
        <v>1211281.02</v>
      </c>
      <c r="AL268" s="54">
        <v>1228233.75</v>
      </c>
      <c r="AM268" s="54">
        <v>1236755.29</v>
      </c>
      <c r="AN268" s="54">
        <v>1261922.22</v>
      </c>
      <c r="AO268" s="54">
        <v>1272725.39</v>
      </c>
      <c r="AP268" s="53">
        <v>1282631.02</v>
      </c>
      <c r="AQ268" s="53">
        <v>1312108.37</v>
      </c>
      <c r="AR268" s="53">
        <v>1313712.5</v>
      </c>
      <c r="AS268" s="53">
        <v>1315401.0</v>
      </c>
      <c r="AT268" s="53">
        <v>1324639.0</v>
      </c>
      <c r="AU268" s="53">
        <f t="array" ref="AU268">XLOOKUP(C268,'PL TOTAL D0'!A:A,'PL TOTAL D0'!C:C,"")</f>
        <v>1290301</v>
      </c>
    </row>
    <row r="269" ht="15.75" customHeight="1">
      <c r="A269" s="41" t="s">
        <v>43</v>
      </c>
      <c r="B269" s="42" t="s">
        <v>992</v>
      </c>
      <c r="C269" s="43" t="s">
        <v>993</v>
      </c>
      <c r="D269" s="44" t="s">
        <v>18</v>
      </c>
      <c r="E269" s="45" t="s">
        <v>19</v>
      </c>
      <c r="F269" s="44" t="s">
        <v>20</v>
      </c>
      <c r="G269" s="44" t="str">
        <f t="shared" si="1"/>
        <v>Augusto</v>
      </c>
      <c r="H269" s="46" t="s">
        <v>97</v>
      </c>
      <c r="I269" s="46" t="s">
        <v>24</v>
      </c>
      <c r="J269" s="44" t="str">
        <f t="shared" si="6"/>
        <v>Não</v>
      </c>
      <c r="K269" s="47">
        <v>44951.0</v>
      </c>
      <c r="L269" s="45"/>
      <c r="M269" s="45" t="s">
        <v>55</v>
      </c>
      <c r="N269" s="48">
        <v>0.01</v>
      </c>
      <c r="O269" s="44" t="s">
        <v>24</v>
      </c>
      <c r="P269" s="49">
        <v>0.0</v>
      </c>
      <c r="Q269" s="74"/>
      <c r="R269" s="175" t="s">
        <v>994</v>
      </c>
      <c r="S269" s="45" t="s">
        <v>362</v>
      </c>
      <c r="T269" s="24" t="s">
        <v>995</v>
      </c>
      <c r="U269" s="9" t="s">
        <v>19</v>
      </c>
      <c r="V269" s="51" t="str">
        <f t="shared" si="3"/>
        <v>Ativo</v>
      </c>
      <c r="W269" s="45"/>
      <c r="X269" s="52" t="s">
        <v>110</v>
      </c>
      <c r="Y269" s="54"/>
      <c r="Z269" s="54"/>
      <c r="AA269" s="54"/>
      <c r="AB269" s="54"/>
      <c r="AC269" s="54">
        <v>166812.44</v>
      </c>
      <c r="AD269" s="54">
        <v>172150.64</v>
      </c>
      <c r="AE269" s="54">
        <v>116340.75</v>
      </c>
      <c r="AF269" s="54">
        <v>33029.19</v>
      </c>
      <c r="AG269" s="54">
        <v>33319.77</v>
      </c>
      <c r="AH269" s="54">
        <v>33450.01</v>
      </c>
      <c r="AI269" s="54">
        <v>33570.75</v>
      </c>
      <c r="AJ269" s="54">
        <v>33812.38</v>
      </c>
      <c r="AK269" s="54">
        <v>34034.86</v>
      </c>
      <c r="AL269" s="54">
        <v>34177.44</v>
      </c>
      <c r="AM269" s="54">
        <v>34378.83</v>
      </c>
      <c r="AN269" s="54">
        <v>34313.3</v>
      </c>
      <c r="AO269" s="54">
        <v>34671.11</v>
      </c>
      <c r="AP269" s="53">
        <v>34902.79</v>
      </c>
      <c r="AQ269" s="53">
        <v>35304.36</v>
      </c>
      <c r="AR269" s="53">
        <v>35362.11</v>
      </c>
      <c r="AS269" s="53">
        <v>35644.19</v>
      </c>
      <c r="AT269" s="53">
        <v>35812.68</v>
      </c>
      <c r="AU269" s="53">
        <f t="array" ref="AU269">XLOOKUP(C269,'PL TOTAL D0'!A:A,'PL TOTAL D0'!C:C,"")</f>
        <v>100892.2</v>
      </c>
    </row>
    <row r="270" ht="15.75" customHeight="1">
      <c r="A270" s="41" t="s">
        <v>43</v>
      </c>
      <c r="B270" s="42" t="s">
        <v>996</v>
      </c>
      <c r="C270" s="43" t="s">
        <v>997</v>
      </c>
      <c r="D270" s="44" t="s">
        <v>18</v>
      </c>
      <c r="E270" s="45" t="s">
        <v>170</v>
      </c>
      <c r="F270" s="44" t="s">
        <v>191</v>
      </c>
      <c r="G270" s="44" t="str">
        <f t="shared" si="1"/>
        <v>Augusto</v>
      </c>
      <c r="H270" s="46" t="s">
        <v>97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574</v>
      </c>
      <c r="S270" s="45" t="s">
        <v>99</v>
      </c>
      <c r="T270" s="24" t="s">
        <v>998</v>
      </c>
      <c r="U270" s="9" t="s">
        <v>34</v>
      </c>
      <c r="V270" s="51" t="str">
        <f t="shared" si="3"/>
        <v>Ativo</v>
      </c>
      <c r="W270" s="45"/>
      <c r="X270" s="52" t="s">
        <v>101</v>
      </c>
      <c r="Y270" s="54"/>
      <c r="Z270" s="54"/>
      <c r="AA270" s="54"/>
      <c r="AB270" s="54"/>
      <c r="AC270" s="54"/>
      <c r="AD270" s="54"/>
      <c r="AE270" s="54"/>
      <c r="AF270" s="54">
        <v>0.0</v>
      </c>
      <c r="AG270" s="54">
        <v>0.0</v>
      </c>
      <c r="AH270" s="54">
        <v>0.0</v>
      </c>
      <c r="AI270" s="54">
        <v>0.0</v>
      </c>
      <c r="AJ270" s="54">
        <v>215837.83</v>
      </c>
      <c r="AK270" s="54">
        <v>339032.61</v>
      </c>
      <c r="AL270" s="54">
        <v>334907.89</v>
      </c>
      <c r="AM270" s="54">
        <v>341266.8</v>
      </c>
      <c r="AN270" s="54">
        <v>347862.26</v>
      </c>
      <c r="AO270" s="54">
        <v>291506.32</v>
      </c>
      <c r="AP270" s="53">
        <v>291958.98</v>
      </c>
      <c r="AQ270" s="53">
        <v>294925.98</v>
      </c>
      <c r="AR270" s="53">
        <v>293014.22</v>
      </c>
      <c r="AS270" s="53">
        <v>291363.1</v>
      </c>
      <c r="AT270" s="53">
        <v>281582.3</v>
      </c>
      <c r="AU270" s="53">
        <f t="array" ref="AU270">XLOOKUP(C270,'PL TOTAL D0'!A:A,'PL TOTAL D0'!C:C,"")</f>
        <v>284052.6</v>
      </c>
    </row>
    <row r="271" ht="15.75" customHeight="1">
      <c r="A271" s="41" t="s">
        <v>43</v>
      </c>
      <c r="B271" s="42" t="s">
        <v>999</v>
      </c>
      <c r="C271" s="43" t="s">
        <v>1000</v>
      </c>
      <c r="D271" s="44" t="s">
        <v>18</v>
      </c>
      <c r="E271" s="45" t="s">
        <v>170</v>
      </c>
      <c r="F271" s="44" t="s">
        <v>171</v>
      </c>
      <c r="G271" s="44" t="str">
        <f t="shared" si="1"/>
        <v>Breno</v>
      </c>
      <c r="H271" s="46" t="s">
        <v>97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1001</v>
      </c>
      <c r="S271" s="45" t="s">
        <v>99</v>
      </c>
      <c r="T271" s="24" t="s">
        <v>1002</v>
      </c>
      <c r="U271" s="9" t="s">
        <v>174</v>
      </c>
      <c r="V271" s="51" t="str">
        <f t="shared" si="3"/>
        <v>Ativo</v>
      </c>
      <c r="W271" s="45"/>
      <c r="X271" s="52" t="s">
        <v>101</v>
      </c>
      <c r="Y271" s="54"/>
      <c r="Z271" s="54"/>
      <c r="AA271" s="54"/>
      <c r="AB271" s="54"/>
      <c r="AC271" s="54"/>
      <c r="AD271" s="54"/>
      <c r="AE271" s="54">
        <v>0.0</v>
      </c>
      <c r="AF271" s="54">
        <v>0.0</v>
      </c>
      <c r="AG271" s="54">
        <v>0.0</v>
      </c>
      <c r="AH271" s="54">
        <v>0.0</v>
      </c>
      <c r="AI271" s="54">
        <v>0.0</v>
      </c>
      <c r="AJ271" s="54">
        <v>379303.12</v>
      </c>
      <c r="AK271" s="54">
        <v>380937.88</v>
      </c>
      <c r="AL271" s="54">
        <v>376718.5</v>
      </c>
      <c r="AM271" s="54">
        <v>385262.12</v>
      </c>
      <c r="AN271" s="54">
        <v>392664.63</v>
      </c>
      <c r="AO271" s="54">
        <v>386516.66</v>
      </c>
      <c r="AP271" s="53">
        <v>388053.01</v>
      </c>
      <c r="AQ271" s="53">
        <v>404628.32</v>
      </c>
      <c r="AR271" s="53">
        <v>400904.77</v>
      </c>
      <c r="AS271" s="53">
        <v>399765.9</v>
      </c>
      <c r="AT271" s="53">
        <v>402285.0</v>
      </c>
      <c r="AU271" s="53">
        <f t="array" ref="AU271">XLOOKUP(C271,'PL TOTAL D0'!A:A,'PL TOTAL D0'!C:C,"")</f>
        <v>405679.4</v>
      </c>
    </row>
    <row r="272" ht="15.75" customHeight="1">
      <c r="A272" s="41" t="s">
        <v>43</v>
      </c>
      <c r="B272" s="42" t="s">
        <v>1003</v>
      </c>
      <c r="C272" s="43" t="s">
        <v>1004</v>
      </c>
      <c r="D272" s="44" t="s">
        <v>18</v>
      </c>
      <c r="E272" s="45" t="s">
        <v>19</v>
      </c>
      <c r="F272" s="44" t="s">
        <v>250</v>
      </c>
      <c r="G272" s="44" t="str">
        <f t="shared" si="1"/>
        <v>Augusto</v>
      </c>
      <c r="H272" s="51" t="s">
        <v>140</v>
      </c>
      <c r="I272" s="46" t="s">
        <v>213</v>
      </c>
      <c r="J272" s="44" t="str">
        <f t="shared" si="6"/>
        <v>Não</v>
      </c>
      <c r="K272" s="47">
        <v>44928.0</v>
      </c>
      <c r="L272" s="45"/>
      <c r="M272" s="45" t="s">
        <v>55</v>
      </c>
      <c r="N272" s="48">
        <v>0.01</v>
      </c>
      <c r="O272" s="44" t="s">
        <v>24</v>
      </c>
      <c r="P272" s="49">
        <v>0.0</v>
      </c>
      <c r="Q272" s="50"/>
      <c r="R272" s="60" t="s">
        <v>1005</v>
      </c>
      <c r="S272" s="45" t="s">
        <v>99</v>
      </c>
      <c r="T272" s="24" t="s">
        <v>1006</v>
      </c>
      <c r="U272" s="9" t="s">
        <v>29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>
        <v>20142.9</v>
      </c>
      <c r="AC272" s="54">
        <v>7109.61</v>
      </c>
      <c r="AD272" s="54">
        <v>7168.33</v>
      </c>
      <c r="AE272" s="54">
        <v>9.65</v>
      </c>
      <c r="AF272" s="54">
        <v>9.66</v>
      </c>
      <c r="AG272" s="54">
        <v>9.67</v>
      </c>
      <c r="AH272" s="54">
        <v>9.67</v>
      </c>
      <c r="AI272" s="54">
        <v>9.68</v>
      </c>
      <c r="AJ272" s="54">
        <v>9.69</v>
      </c>
      <c r="AK272" s="54">
        <v>9.7</v>
      </c>
      <c r="AL272" s="54">
        <v>9.71</v>
      </c>
      <c r="AM272" s="54">
        <v>9.71</v>
      </c>
      <c r="AN272" s="54">
        <v>9.72</v>
      </c>
      <c r="AO272" s="54">
        <v>9.73</v>
      </c>
      <c r="AP272" s="53">
        <v>9.73</v>
      </c>
      <c r="AQ272" s="53">
        <v>9.74</v>
      </c>
      <c r="AR272" s="53">
        <v>9.75</v>
      </c>
      <c r="AS272" s="53">
        <v>9.76</v>
      </c>
      <c r="AT272" s="53">
        <v>9.76</v>
      </c>
      <c r="AU272" s="53">
        <f t="array" ref="AU272">XLOOKUP(C272,'PL TOTAL D0'!A:A,'PL TOTAL D0'!C:C,"")</f>
        <v>9.77</v>
      </c>
    </row>
    <row r="273" ht="15.75" customHeight="1">
      <c r="A273" s="41" t="s">
        <v>43</v>
      </c>
      <c r="B273" s="42" t="s">
        <v>1007</v>
      </c>
      <c r="C273" s="43" t="s">
        <v>1008</v>
      </c>
      <c r="D273" s="44" t="s">
        <v>18</v>
      </c>
      <c r="E273" s="45" t="s">
        <v>19</v>
      </c>
      <c r="F273" s="44" t="s">
        <v>20</v>
      </c>
      <c r="G273" s="44" t="str">
        <f t="shared" si="1"/>
        <v>#N/A</v>
      </c>
      <c r="H273" s="46" t="s">
        <v>180</v>
      </c>
      <c r="I273" s="46" t="s">
        <v>24</v>
      </c>
      <c r="J273" s="44" t="str">
        <f t="shared" si="6"/>
        <v>Não</v>
      </c>
      <c r="K273" s="47">
        <v>44951.0</v>
      </c>
      <c r="L273" s="72">
        <v>45126.0</v>
      </c>
      <c r="M273" s="45" t="s">
        <v>55</v>
      </c>
      <c r="N273" s="48">
        <v>0.012</v>
      </c>
      <c r="O273" s="44" t="s">
        <v>24</v>
      </c>
      <c r="P273" s="49">
        <v>0.0</v>
      </c>
      <c r="Q273" s="74"/>
      <c r="R273" s="50"/>
      <c r="S273" s="45" t="s">
        <v>99</v>
      </c>
      <c r="T273" s="24" t="s">
        <v>1009</v>
      </c>
      <c r="U273" s="9" t="s">
        <v>19</v>
      </c>
      <c r="V273" s="51" t="str">
        <f t="shared" si="3"/>
        <v>Encerrado</v>
      </c>
      <c r="W273" s="45"/>
      <c r="X273" s="52"/>
      <c r="Y273" s="54"/>
      <c r="Z273" s="54"/>
      <c r="AA273" s="54"/>
      <c r="AB273" s="54"/>
      <c r="AC273" s="54">
        <v>174735.51</v>
      </c>
      <c r="AD273" s="54">
        <v>175767.51</v>
      </c>
      <c r="AE273" s="54">
        <v>150419.13</v>
      </c>
      <c r="AF273" s="54">
        <v>163652.6</v>
      </c>
      <c r="AG273" s="54">
        <v>165822.31</v>
      </c>
      <c r="AH273" s="54">
        <v>167418.83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>
        <v>0.0</v>
      </c>
      <c r="AU273" s="53" t="str">
        <f t="array" ref="AU273">XLOOKUP(C273,'PL TOTAL D0'!A:A,'PL TOTAL D0'!C:C,"")</f>
        <v/>
      </c>
    </row>
    <row r="274" ht="15.75" customHeight="1">
      <c r="A274" s="41" t="s">
        <v>43</v>
      </c>
      <c r="B274" s="42" t="s">
        <v>1010</v>
      </c>
      <c r="C274" s="43" t="s">
        <v>1011</v>
      </c>
      <c r="D274" s="44" t="s">
        <v>18</v>
      </c>
      <c r="E274" s="45" t="s">
        <v>29</v>
      </c>
      <c r="F274" s="44" t="s">
        <v>135</v>
      </c>
      <c r="G274" s="44" t="str">
        <f t="shared" si="1"/>
        <v>Augusto</v>
      </c>
      <c r="H274" s="51" t="s">
        <v>140</v>
      </c>
      <c r="I274" s="51" t="s">
        <v>213</v>
      </c>
      <c r="J274" s="44" t="str">
        <f t="shared" si="6"/>
        <v>Não</v>
      </c>
      <c r="K274" s="47">
        <v>44924.0</v>
      </c>
      <c r="L274" s="45"/>
      <c r="M274" s="45" t="s">
        <v>55</v>
      </c>
      <c r="N274" s="48">
        <v>0.012</v>
      </c>
      <c r="O274" s="44" t="s">
        <v>24</v>
      </c>
      <c r="P274" s="49">
        <v>0.0</v>
      </c>
      <c r="Q274" s="139"/>
      <c r="R274" s="139"/>
      <c r="S274" s="45" t="s">
        <v>99</v>
      </c>
      <c r="T274" s="24" t="s">
        <v>1012</v>
      </c>
      <c r="U274" s="9" t="s">
        <v>780</v>
      </c>
      <c r="V274" s="51" t="str">
        <f t="shared" si="3"/>
        <v>Ativo</v>
      </c>
      <c r="W274" s="45"/>
      <c r="X274" s="52" t="s">
        <v>110</v>
      </c>
      <c r="Y274" s="54"/>
      <c r="Z274" s="54"/>
      <c r="AA274" s="54"/>
      <c r="AB274" s="54">
        <v>200089.91</v>
      </c>
      <c r="AC274" s="54">
        <v>202258.1</v>
      </c>
      <c r="AD274" s="54">
        <v>203853.38</v>
      </c>
      <c r="AE274" s="54">
        <v>206066.06</v>
      </c>
      <c r="AF274" s="54">
        <v>207604.09</v>
      </c>
      <c r="AG274" s="54">
        <v>209789.01</v>
      </c>
      <c r="AH274" s="54">
        <v>211684.93</v>
      </c>
      <c r="AI274" s="54">
        <v>213546.39</v>
      </c>
      <c r="AJ274" s="54">
        <v>215625.62</v>
      </c>
      <c r="AK274" s="54">
        <v>217385.52</v>
      </c>
      <c r="AL274" s="54">
        <v>219295.9</v>
      </c>
      <c r="AM274" s="54">
        <v>207.97</v>
      </c>
      <c r="AN274" s="54">
        <v>21.27</v>
      </c>
      <c r="AO274" s="54">
        <v>21.27</v>
      </c>
      <c r="AP274" s="53">
        <v>136.82</v>
      </c>
      <c r="AQ274" s="53">
        <v>137.32</v>
      </c>
      <c r="AR274" s="53">
        <v>138.53</v>
      </c>
      <c r="AS274" s="53">
        <v>139.24</v>
      </c>
      <c r="AT274" s="53">
        <v>140.34</v>
      </c>
      <c r="AU274" s="53">
        <f t="array" ref="AU274">XLOOKUP(C274,'PL TOTAL D0'!A:A,'PL TOTAL D0'!C:C,"")</f>
        <v>140.56</v>
      </c>
    </row>
    <row r="275" ht="15.75" customHeight="1">
      <c r="A275" s="41" t="s">
        <v>43</v>
      </c>
      <c r="B275" s="55" t="s">
        <v>1013</v>
      </c>
      <c r="C275" s="56" t="s">
        <v>1014</v>
      </c>
      <c r="D275" s="9" t="s">
        <v>18</v>
      </c>
      <c r="E275" s="24" t="s">
        <v>29</v>
      </c>
      <c r="F275" s="44" t="s">
        <v>135</v>
      </c>
      <c r="G275" s="44" t="str">
        <f t="shared" si="1"/>
        <v>#N/A</v>
      </c>
      <c r="H275" s="51" t="s">
        <v>114</v>
      </c>
      <c r="I275" s="51" t="s">
        <v>24</v>
      </c>
      <c r="J275" s="44" t="str">
        <f t="shared" si="6"/>
        <v>Não</v>
      </c>
      <c r="K275" s="57">
        <v>45467.0</v>
      </c>
      <c r="L275" s="45"/>
      <c r="M275" s="24" t="s">
        <v>382</v>
      </c>
      <c r="N275" s="58">
        <v>0.008</v>
      </c>
      <c r="O275" s="9" t="s">
        <v>24</v>
      </c>
      <c r="P275" s="59">
        <v>0.0</v>
      </c>
      <c r="Q275" s="139"/>
      <c r="R275" s="139"/>
      <c r="S275" s="24" t="s">
        <v>362</v>
      </c>
      <c r="T275" s="24" t="s">
        <v>1015</v>
      </c>
      <c r="U275" s="9" t="s">
        <v>29</v>
      </c>
      <c r="V275" s="51" t="str">
        <f t="shared" si="3"/>
        <v>Ativo</v>
      </c>
      <c r="W275" s="24" t="s">
        <v>63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/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1016</v>
      </c>
      <c r="C276" s="43" t="s">
        <v>1017</v>
      </c>
      <c r="D276" s="44" t="s">
        <v>18</v>
      </c>
      <c r="E276" s="45" t="s">
        <v>170</v>
      </c>
      <c r="F276" s="44" t="s">
        <v>522</v>
      </c>
      <c r="G276" s="44" t="str">
        <f t="shared" si="1"/>
        <v>#N/A</v>
      </c>
      <c r="H276" s="46" t="s">
        <v>140</v>
      </c>
      <c r="I276" s="46" t="s">
        <v>213</v>
      </c>
      <c r="J276" s="44" t="str">
        <f t="shared" si="6"/>
        <v>Não</v>
      </c>
      <c r="K276" s="47">
        <v>45166.0</v>
      </c>
      <c r="L276" s="62"/>
      <c r="M276" s="45" t="s">
        <v>55</v>
      </c>
      <c r="N276" s="48">
        <v>0.007</v>
      </c>
      <c r="O276" s="44" t="s">
        <v>24</v>
      </c>
      <c r="P276" s="49">
        <v>0.0</v>
      </c>
      <c r="Q276" s="139"/>
      <c r="R276" s="50" t="s">
        <v>1018</v>
      </c>
      <c r="S276" s="45" t="s">
        <v>99</v>
      </c>
      <c r="T276" s="24" t="s">
        <v>1019</v>
      </c>
      <c r="U276" s="9" t="s">
        <v>34</v>
      </c>
      <c r="V276" s="51" t="str">
        <f t="shared" si="3"/>
        <v>Ativo</v>
      </c>
      <c r="W276" s="45"/>
      <c r="X276" s="52" t="s">
        <v>101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126" t="s">
        <v>1020</v>
      </c>
      <c r="C277" s="71" t="s">
        <v>1021</v>
      </c>
      <c r="D277" s="44" t="s">
        <v>18</v>
      </c>
      <c r="E277" s="45" t="s">
        <v>19</v>
      </c>
      <c r="F277" s="44" t="s">
        <v>20</v>
      </c>
      <c r="G277" s="44" t="str">
        <f t="shared" si="1"/>
        <v>Bruno</v>
      </c>
      <c r="H277" s="51" t="s">
        <v>97</v>
      </c>
      <c r="I277" s="51" t="s">
        <v>24</v>
      </c>
      <c r="J277" s="44" t="str">
        <f t="shared" si="6"/>
        <v>Não</v>
      </c>
      <c r="K277" s="47">
        <v>45219.0</v>
      </c>
      <c r="L277" s="45"/>
      <c r="M277" s="45" t="s">
        <v>55</v>
      </c>
      <c r="N277" s="176">
        <v>0.008</v>
      </c>
      <c r="O277" s="44" t="s">
        <v>24</v>
      </c>
      <c r="P277" s="49">
        <v>0.0</v>
      </c>
      <c r="Q277" s="50"/>
      <c r="R277" s="50"/>
      <c r="S277" s="45" t="s">
        <v>362</v>
      </c>
      <c r="T277" s="24" t="s">
        <v>1022</v>
      </c>
      <c r="U277" s="9" t="s">
        <v>19</v>
      </c>
      <c r="V277" s="51" t="str">
        <f t="shared" si="3"/>
        <v>Ativo</v>
      </c>
      <c r="W277" s="45"/>
      <c r="X277" s="52" t="s">
        <v>110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0.0</v>
      </c>
      <c r="AM277" s="54">
        <v>0.0</v>
      </c>
      <c r="AN277" s="54">
        <v>0.0</v>
      </c>
      <c r="AO277" s="54">
        <v>0.0</v>
      </c>
      <c r="AP277" s="53">
        <v>886613.59</v>
      </c>
      <c r="AQ277" s="53">
        <v>983365.96</v>
      </c>
      <c r="AR277" s="53">
        <v>1493039.19</v>
      </c>
      <c r="AS277" s="53">
        <v>2057689.0</v>
      </c>
      <c r="AT277" s="53">
        <v>2075857.0</v>
      </c>
      <c r="AU277" s="53">
        <f t="array" ref="AU277">XLOOKUP(C277,'PL TOTAL D0'!A:A,'PL TOTAL D0'!C:C,"")</f>
        <v>2078022</v>
      </c>
    </row>
    <row r="278" ht="15.75" customHeight="1">
      <c r="A278" s="41" t="s">
        <v>43</v>
      </c>
      <c r="B278" s="42" t="s">
        <v>1023</v>
      </c>
      <c r="C278" s="43" t="s">
        <v>1024</v>
      </c>
      <c r="D278" s="44" t="s">
        <v>18</v>
      </c>
      <c r="E278" s="45" t="s">
        <v>19</v>
      </c>
      <c r="F278" s="44" t="s">
        <v>20</v>
      </c>
      <c r="G278" s="44" t="str">
        <f t="shared" si="1"/>
        <v>Augusto</v>
      </c>
      <c r="H278" s="46" t="s">
        <v>97</v>
      </c>
      <c r="I278" s="46" t="s">
        <v>24</v>
      </c>
      <c r="J278" s="44" t="str">
        <f t="shared" si="6"/>
        <v>Não</v>
      </c>
      <c r="K278" s="47">
        <v>44998.0</v>
      </c>
      <c r="L278" s="45"/>
      <c r="M278" s="45" t="s">
        <v>55</v>
      </c>
      <c r="N278" s="48">
        <v>0.012</v>
      </c>
      <c r="O278" s="44" t="s">
        <v>24</v>
      </c>
      <c r="P278" s="49">
        <v>0.0</v>
      </c>
      <c r="Q278" s="139"/>
      <c r="R278" s="139"/>
      <c r="S278" s="45" t="s">
        <v>99</v>
      </c>
      <c r="T278" s="24" t="s">
        <v>1025</v>
      </c>
      <c r="U278" s="9" t="s">
        <v>19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>
        <v>21865.15</v>
      </c>
      <c r="AE278" s="54">
        <v>43465.11</v>
      </c>
      <c r="AF278" s="54">
        <v>43794.1</v>
      </c>
      <c r="AG278" s="54">
        <v>43995.85</v>
      </c>
      <c r="AH278" s="54">
        <v>44411.94</v>
      </c>
      <c r="AI278" s="54">
        <v>43803.84</v>
      </c>
      <c r="AJ278" s="54">
        <v>8628.77</v>
      </c>
      <c r="AK278" s="54">
        <v>8648.56</v>
      </c>
      <c r="AL278" s="54">
        <v>8712.66</v>
      </c>
      <c r="AM278" s="54">
        <v>8769.11</v>
      </c>
      <c r="AN278" s="54">
        <v>8830.75</v>
      </c>
      <c r="AO278" s="54">
        <v>8914.99</v>
      </c>
      <c r="AP278" s="53">
        <v>8989.08</v>
      </c>
      <c r="AQ278" s="53">
        <v>9079.5</v>
      </c>
      <c r="AR278" s="53">
        <v>9175.44</v>
      </c>
      <c r="AS278" s="53">
        <v>9241.1</v>
      </c>
      <c r="AT278" s="53">
        <v>9315.07</v>
      </c>
      <c r="AU278" s="53">
        <f t="array" ref="AU278">XLOOKUP(C278,'PL TOTAL D0'!A:A,'PL TOTAL D0'!C:C,"")</f>
        <v>9323.73</v>
      </c>
    </row>
    <row r="279" ht="15.75" customHeight="1">
      <c r="A279" s="41" t="s">
        <v>43</v>
      </c>
      <c r="B279" s="42" t="s">
        <v>1026</v>
      </c>
      <c r="C279" s="43" t="s">
        <v>1027</v>
      </c>
      <c r="D279" s="44" t="s">
        <v>18</v>
      </c>
      <c r="E279" s="45" t="s">
        <v>29</v>
      </c>
      <c r="F279" s="44" t="s">
        <v>288</v>
      </c>
      <c r="G279" s="44" t="str">
        <f t="shared" si="1"/>
        <v>Augusto</v>
      </c>
      <c r="H279" s="46" t="s">
        <v>97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121</v>
      </c>
      <c r="N279" s="58">
        <v>0.0</v>
      </c>
      <c r="O279" s="9" t="s">
        <v>24</v>
      </c>
      <c r="P279" s="59">
        <v>0.0</v>
      </c>
      <c r="Q279" s="41"/>
      <c r="R279" s="60" t="s">
        <v>1028</v>
      </c>
      <c r="S279" s="45" t="s">
        <v>99</v>
      </c>
      <c r="T279" s="24" t="s">
        <v>1029</v>
      </c>
      <c r="U279" s="9" t="s">
        <v>29</v>
      </c>
      <c r="V279" s="51" t="str">
        <f t="shared" si="3"/>
        <v>Ativo</v>
      </c>
      <c r="W279" s="45"/>
      <c r="X279" s="52" t="s">
        <v>110</v>
      </c>
      <c r="Y279" s="54"/>
      <c r="Z279" s="54"/>
      <c r="AA279" s="54"/>
      <c r="AB279" s="54"/>
      <c r="AC279" s="54"/>
      <c r="AD279" s="54"/>
      <c r="AE279" s="54"/>
      <c r="AF279" s="54"/>
      <c r="AG279" s="54">
        <v>0.0</v>
      </c>
      <c r="AH279" s="54">
        <v>25144.17</v>
      </c>
      <c r="AI279" s="54">
        <v>25359.46</v>
      </c>
      <c r="AJ279" s="54">
        <v>25603.34</v>
      </c>
      <c r="AK279" s="54">
        <v>25643.06</v>
      </c>
      <c r="AL279" s="54">
        <v>25817.29</v>
      </c>
      <c r="AM279" s="54">
        <v>25753.04</v>
      </c>
      <c r="AN279" s="54">
        <v>25949.84</v>
      </c>
      <c r="AO279" s="54">
        <v>26197.12</v>
      </c>
      <c r="AP279" s="53">
        <v>26382.92</v>
      </c>
      <c r="AQ279" s="53">
        <v>26561.96</v>
      </c>
      <c r="AR279" s="53">
        <v>25673.55</v>
      </c>
      <c r="AS279" s="53">
        <v>25878.66</v>
      </c>
      <c r="AT279" s="53">
        <v>25936.27</v>
      </c>
      <c r="AU279" s="53">
        <f t="array" ref="AU279">XLOOKUP(C279,'PL TOTAL D0'!A:A,'PL TOTAL D0'!C:C,"")</f>
        <v>25963.27</v>
      </c>
    </row>
    <row r="280" ht="15.75" customHeight="1">
      <c r="A280" s="41" t="s">
        <v>43</v>
      </c>
      <c r="B280" s="66" t="s">
        <v>1030</v>
      </c>
      <c r="C280" s="134" t="s">
        <v>1031</v>
      </c>
      <c r="D280" s="44" t="s">
        <v>18</v>
      </c>
      <c r="E280" s="45" t="s">
        <v>170</v>
      </c>
      <c r="F280" s="93" t="s">
        <v>171</v>
      </c>
      <c r="G280" s="44" t="str">
        <f t="shared" si="1"/>
        <v>Augusto</v>
      </c>
      <c r="H280" s="51" t="s">
        <v>140</v>
      </c>
      <c r="I280" s="51" t="s">
        <v>213</v>
      </c>
      <c r="J280" s="44" t="str">
        <f t="shared" si="6"/>
        <v>Não</v>
      </c>
      <c r="K280" s="47">
        <v>45212.0</v>
      </c>
      <c r="L280" s="45"/>
      <c r="M280" s="45" t="s">
        <v>121</v>
      </c>
      <c r="N280" s="48">
        <v>0.0</v>
      </c>
      <c r="O280" s="44" t="s">
        <v>24</v>
      </c>
      <c r="P280" s="49">
        <v>0.0</v>
      </c>
      <c r="Q280" s="41"/>
      <c r="R280" s="50"/>
      <c r="S280" s="45" t="s">
        <v>99</v>
      </c>
      <c r="T280" s="24" t="s">
        <v>1032</v>
      </c>
      <c r="U280" s="9" t="s">
        <v>174</v>
      </c>
      <c r="V280" s="51" t="str">
        <f t="shared" si="3"/>
        <v>Ativo</v>
      </c>
      <c r="W280" s="45"/>
      <c r="X280" s="52" t="s">
        <v>101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20580.91</v>
      </c>
      <c r="AM280" s="54">
        <v>20755.49</v>
      </c>
      <c r="AN280" s="54">
        <v>20889.91</v>
      </c>
      <c r="AO280" s="54">
        <v>0.0</v>
      </c>
      <c r="AP280" s="53">
        <v>0.09</v>
      </c>
      <c r="AQ280" s="53">
        <v>0.09</v>
      </c>
      <c r="AR280" s="53">
        <v>0.09</v>
      </c>
      <c r="AS280" s="53">
        <v>0.09</v>
      </c>
      <c r="AT280" s="53">
        <v>0.09</v>
      </c>
      <c r="AU280" s="53">
        <f t="array" ref="AU280">XLOOKUP(C280,'PL TOTAL D0'!A:A,'PL TOTAL D0'!C:C,"")</f>
        <v>0.09</v>
      </c>
    </row>
    <row r="281" ht="15.75" customHeight="1">
      <c r="A281" s="41" t="s">
        <v>43</v>
      </c>
      <c r="B281" s="177" t="s">
        <v>1033</v>
      </c>
      <c r="C281" s="178" t="s">
        <v>1034</v>
      </c>
      <c r="D281" s="9" t="s">
        <v>18</v>
      </c>
      <c r="E281" s="24" t="s">
        <v>29</v>
      </c>
      <c r="F281" s="11" t="s">
        <v>621</v>
      </c>
      <c r="G281" s="44" t="str">
        <f t="shared" si="1"/>
        <v>Augusto</v>
      </c>
      <c r="H281" s="51" t="s">
        <v>114</v>
      </c>
      <c r="I281" s="51" t="s">
        <v>213</v>
      </c>
      <c r="J281" s="44" t="str">
        <f t="shared" si="6"/>
        <v>Não</v>
      </c>
      <c r="K281" s="57">
        <v>45454.0</v>
      </c>
      <c r="L281" s="45"/>
      <c r="M281" s="24" t="s">
        <v>55</v>
      </c>
      <c r="N281" s="58">
        <v>0.012</v>
      </c>
      <c r="O281" s="9" t="s">
        <v>24</v>
      </c>
      <c r="P281" s="59">
        <v>0.0</v>
      </c>
      <c r="Q281" s="41"/>
      <c r="R281" s="50"/>
      <c r="S281" s="24" t="s">
        <v>99</v>
      </c>
      <c r="T281" s="24" t="s">
        <v>1035</v>
      </c>
      <c r="U281" s="9" t="s">
        <v>34</v>
      </c>
      <c r="V281" s="51" t="str">
        <f t="shared" si="3"/>
        <v>Ativo</v>
      </c>
      <c r="W281" s="24" t="s">
        <v>68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125681.7</v>
      </c>
      <c r="AU281" s="53">
        <f t="array" ref="AU281">XLOOKUP(C281,'PL TOTAL D0'!A:A,'PL TOTAL D0'!C:C,"")</f>
        <v>125826.3</v>
      </c>
    </row>
    <row r="282" ht="15.75" customHeight="1">
      <c r="A282" s="41" t="s">
        <v>43</v>
      </c>
      <c r="B282" s="42" t="s">
        <v>1036</v>
      </c>
      <c r="C282" s="43" t="s">
        <v>1037</v>
      </c>
      <c r="D282" s="44" t="s">
        <v>18</v>
      </c>
      <c r="E282" s="45" t="s">
        <v>19</v>
      </c>
      <c r="F282" s="44" t="s">
        <v>113</v>
      </c>
      <c r="G282" s="44" t="str">
        <f t="shared" si="1"/>
        <v>Augusto</v>
      </c>
      <c r="H282" s="46" t="s">
        <v>97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55</v>
      </c>
      <c r="N282" s="48">
        <v>0.012</v>
      </c>
      <c r="O282" s="44" t="s">
        <v>24</v>
      </c>
      <c r="P282" s="49">
        <v>0.0</v>
      </c>
      <c r="Q282" s="50"/>
      <c r="R282" s="139"/>
      <c r="S282" s="45" t="s">
        <v>99</v>
      </c>
      <c r="T282" s="24" t="s">
        <v>1038</v>
      </c>
      <c r="U282" s="9" t="s">
        <v>19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>
        <v>130886.44</v>
      </c>
      <c r="AI282" s="54">
        <v>132006.38</v>
      </c>
      <c r="AJ282" s="54">
        <v>133338.15</v>
      </c>
      <c r="AK282" s="54">
        <v>119244.02</v>
      </c>
      <c r="AL282" s="54">
        <v>106189.76</v>
      </c>
      <c r="AM282" s="54">
        <v>106947.0</v>
      </c>
      <c r="AN282" s="54">
        <v>61874.96</v>
      </c>
      <c r="AO282" s="54">
        <v>62390.42</v>
      </c>
      <c r="AP282" s="53">
        <v>62854.8</v>
      </c>
      <c r="AQ282" s="53">
        <v>57945.12</v>
      </c>
      <c r="AR282" s="53">
        <v>58386.23</v>
      </c>
      <c r="AS282" s="53">
        <v>58807.36</v>
      </c>
      <c r="AT282" s="53">
        <v>14752.63</v>
      </c>
      <c r="AU282" s="53">
        <f t="array" ref="AU282">XLOOKUP(C282,'PL TOTAL D0'!A:A,'PL TOTAL D0'!C:C,"")</f>
        <v>14756.46</v>
      </c>
    </row>
    <row r="283" ht="15.75" customHeight="1">
      <c r="A283" s="41" t="s">
        <v>43</v>
      </c>
      <c r="B283" s="42" t="s">
        <v>1039</v>
      </c>
      <c r="C283" s="67" t="s">
        <v>1040</v>
      </c>
      <c r="D283" s="44" t="s">
        <v>95</v>
      </c>
      <c r="E283" s="45" t="s">
        <v>29</v>
      </c>
      <c r="F283" s="44" t="s">
        <v>96</v>
      </c>
      <c r="G283" s="44" t="str">
        <f t="shared" si="1"/>
        <v>Breno</v>
      </c>
      <c r="H283" s="46" t="s">
        <v>97</v>
      </c>
      <c r="I283" s="46" t="s">
        <v>24</v>
      </c>
      <c r="J283" s="44" t="str">
        <f t="shared" si="6"/>
        <v>Não</v>
      </c>
      <c r="K283" s="47">
        <v>45173.0</v>
      </c>
      <c r="L283" s="45"/>
      <c r="M283" s="45" t="s">
        <v>47</v>
      </c>
      <c r="N283" s="48">
        <v>0.01</v>
      </c>
      <c r="O283" s="44" t="s">
        <v>48</v>
      </c>
      <c r="P283" s="49">
        <v>0.1</v>
      </c>
      <c r="Q283" s="50"/>
      <c r="R283" s="139"/>
      <c r="S283" s="45" t="s">
        <v>99</v>
      </c>
      <c r="T283" s="24" t="s">
        <v>1041</v>
      </c>
      <c r="U283" s="9" t="s">
        <v>29</v>
      </c>
      <c r="V283" s="51" t="str">
        <f t="shared" si="3"/>
        <v>Ativo</v>
      </c>
      <c r="W283" s="45"/>
      <c r="X283" s="52" t="s">
        <v>101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>
        <v>272748.49</v>
      </c>
      <c r="AK283" s="54">
        <v>406616.99</v>
      </c>
      <c r="AL283" s="54">
        <v>408579.22</v>
      </c>
      <c r="AM283" s="54">
        <v>414068.26</v>
      </c>
      <c r="AN283" s="54">
        <v>421408.31</v>
      </c>
      <c r="AO283" s="54">
        <v>416908.41</v>
      </c>
      <c r="AP283" s="53">
        <v>421109.72</v>
      </c>
      <c r="AQ283" s="53">
        <v>425000.19</v>
      </c>
      <c r="AR283" s="53">
        <v>421252.01</v>
      </c>
      <c r="AS283" s="53">
        <v>419970.6</v>
      </c>
      <c r="AT283" s="53">
        <v>422664.1</v>
      </c>
      <c r="AU283" s="53">
        <f t="array" ref="AU283">XLOOKUP(C283,'PL TOTAL D0'!A:A,'PL TOTAL D0'!C:C,"")</f>
        <v>426169.9</v>
      </c>
    </row>
    <row r="284" ht="15.75" customHeight="1">
      <c r="A284" s="6" t="s">
        <v>43</v>
      </c>
      <c r="B284" s="42" t="s">
        <v>1042</v>
      </c>
      <c r="C284" s="43" t="s">
        <v>1043</v>
      </c>
      <c r="D284" s="9" t="s">
        <v>95</v>
      </c>
      <c r="E284" s="24" t="s">
        <v>29</v>
      </c>
      <c r="F284" s="45" t="s">
        <v>139</v>
      </c>
      <c r="G284" s="44" t="str">
        <f t="shared" si="1"/>
        <v>Augusto</v>
      </c>
      <c r="H284" s="51" t="s">
        <v>140</v>
      </c>
      <c r="I284" s="51" t="s">
        <v>141</v>
      </c>
      <c r="J284" s="44" t="str">
        <f t="shared" si="6"/>
        <v>Sim</v>
      </c>
      <c r="K284" s="57">
        <v>45279.0</v>
      </c>
      <c r="L284" s="45"/>
      <c r="M284" s="24" t="s">
        <v>142</v>
      </c>
      <c r="N284" s="58">
        <v>0.003</v>
      </c>
      <c r="O284" s="9" t="s">
        <v>24</v>
      </c>
      <c r="P284" s="59">
        <v>0.0</v>
      </c>
      <c r="Q284" s="15" t="s">
        <v>143</v>
      </c>
      <c r="R284" s="139"/>
      <c r="S284" s="24" t="s">
        <v>99</v>
      </c>
      <c r="T284" s="24" t="s">
        <v>1044</v>
      </c>
      <c r="U284" s="9" t="s">
        <v>29</v>
      </c>
      <c r="V284" s="51" t="str">
        <f t="shared" si="3"/>
        <v>Ativo</v>
      </c>
      <c r="W284" s="45"/>
      <c r="X284" s="52" t="s">
        <v>101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702013.08</v>
      </c>
      <c r="AO284" s="54">
        <v>863930.09</v>
      </c>
      <c r="AP284" s="53">
        <v>16.18</v>
      </c>
      <c r="AQ284" s="53">
        <v>16.18</v>
      </c>
      <c r="AR284" s="53">
        <v>16.18</v>
      </c>
      <c r="AS284" s="53">
        <v>16.18</v>
      </c>
      <c r="AT284" s="53">
        <v>19.2</v>
      </c>
      <c r="AU284" s="53">
        <f t="array" ref="AU284">XLOOKUP(C284,'PL TOTAL D0'!A:A,'PL TOTAL D0'!C:C,"")</f>
        <v>19.2</v>
      </c>
    </row>
    <row r="285" ht="15.75" customHeight="1">
      <c r="A285" s="41" t="s">
        <v>43</v>
      </c>
      <c r="B285" s="61" t="s">
        <v>1045</v>
      </c>
      <c r="C285" s="43" t="s">
        <v>1046</v>
      </c>
      <c r="D285" s="44" t="s">
        <v>18</v>
      </c>
      <c r="E285" s="45" t="s">
        <v>170</v>
      </c>
      <c r="F285" s="44" t="s">
        <v>191</v>
      </c>
      <c r="G285" s="44" t="str">
        <f t="shared" si="1"/>
        <v>Augusto</v>
      </c>
      <c r="H285" s="46" t="s">
        <v>97</v>
      </c>
      <c r="I285" s="46" t="s">
        <v>24</v>
      </c>
      <c r="J285" s="44" t="str">
        <f t="shared" si="6"/>
        <v>Não</v>
      </c>
      <c r="K285" s="47">
        <v>45022.0</v>
      </c>
      <c r="L285" s="45"/>
      <c r="M285" s="45" t="s">
        <v>47</v>
      </c>
      <c r="N285" s="48">
        <v>0.015</v>
      </c>
      <c r="O285" s="44" t="s">
        <v>48</v>
      </c>
      <c r="P285" s="49">
        <v>0.1</v>
      </c>
      <c r="Q285" s="60"/>
      <c r="R285" s="139"/>
      <c r="S285" s="45" t="s">
        <v>99</v>
      </c>
      <c r="T285" s="24" t="s">
        <v>1047</v>
      </c>
      <c r="U285" s="9" t="s">
        <v>174</v>
      </c>
      <c r="V285" s="51" t="str">
        <f t="shared" si="3"/>
        <v>Ativo</v>
      </c>
      <c r="W285" s="45"/>
      <c r="X285" s="52" t="s">
        <v>101</v>
      </c>
      <c r="Y285" s="54"/>
      <c r="Z285" s="54"/>
      <c r="AA285" s="54"/>
      <c r="AB285" s="54"/>
      <c r="AC285" s="54"/>
      <c r="AD285" s="54"/>
      <c r="AE285" s="54">
        <v>0.0</v>
      </c>
      <c r="AF285" s="54">
        <v>178768.84</v>
      </c>
      <c r="AG285" s="54">
        <v>217959.2</v>
      </c>
      <c r="AH285" s="54">
        <v>227559.12</v>
      </c>
      <c r="AI285" s="54">
        <v>233832.43</v>
      </c>
      <c r="AJ285" s="54">
        <v>211821.84</v>
      </c>
      <c r="AK285" s="54">
        <v>212805.65</v>
      </c>
      <c r="AL285" s="54">
        <v>215002.09</v>
      </c>
      <c r="AM285" s="54">
        <v>231266.51</v>
      </c>
      <c r="AN285" s="54">
        <v>235736.96</v>
      </c>
      <c r="AO285" s="54">
        <v>236622.47</v>
      </c>
      <c r="AP285" s="53">
        <v>241182.41</v>
      </c>
      <c r="AQ285" s="53">
        <v>245498.57</v>
      </c>
      <c r="AR285" s="53">
        <v>186316.5</v>
      </c>
      <c r="AS285" s="53">
        <v>187781.6</v>
      </c>
      <c r="AT285" s="53">
        <v>190591.7</v>
      </c>
      <c r="AU285" s="53">
        <f t="array" ref="AU285">XLOOKUP(C285,'PL TOTAL D0'!A:A,'PL TOTAL D0'!C:C,"")</f>
        <v>194367.7</v>
      </c>
    </row>
    <row r="286" ht="15.75" customHeight="1">
      <c r="A286" s="41" t="s">
        <v>43</v>
      </c>
      <c r="B286" s="42" t="s">
        <v>1048</v>
      </c>
      <c r="C286" s="43" t="s">
        <v>1049</v>
      </c>
      <c r="D286" s="44" t="s">
        <v>18</v>
      </c>
      <c r="E286" s="45" t="s">
        <v>19</v>
      </c>
      <c r="F286" s="44" t="s">
        <v>207</v>
      </c>
      <c r="G286" s="44" t="str">
        <f t="shared" si="1"/>
        <v>Augusto</v>
      </c>
      <c r="H286" s="46" t="s">
        <v>97</v>
      </c>
      <c r="I286" s="46" t="s">
        <v>24</v>
      </c>
      <c r="J286" s="44" t="str">
        <f t="shared" si="6"/>
        <v>Não</v>
      </c>
      <c r="K286" s="47">
        <v>45000.0</v>
      </c>
      <c r="L286" s="45"/>
      <c r="M286" s="45" t="s">
        <v>55</v>
      </c>
      <c r="N286" s="48">
        <v>0.012</v>
      </c>
      <c r="O286" s="44" t="s">
        <v>24</v>
      </c>
      <c r="P286" s="49">
        <v>0.0</v>
      </c>
      <c r="Q286" s="139"/>
      <c r="R286" s="139"/>
      <c r="S286" s="45" t="s">
        <v>99</v>
      </c>
      <c r="T286" s="24" t="s">
        <v>1050</v>
      </c>
      <c r="U286" s="9" t="s">
        <v>19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>
        <v>174896.65</v>
      </c>
      <c r="AF286" s="54">
        <v>206415.12</v>
      </c>
      <c r="AG286" s="54">
        <v>704652.48</v>
      </c>
      <c r="AH286" s="54">
        <v>706625.56</v>
      </c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        <v>793383.7</v>
      </c>
      <c r="AN286" s="54">
        <v>799717.97</v>
      </c>
      <c r="AO286" s="54">
        <v>806972.53</v>
      </c>
      <c r="AP286" s="53">
        <v>802850.76</v>
      </c>
      <c r="AQ286" s="53">
        <v>801302.32</v>
      </c>
      <c r="AR286" s="53">
        <v>808094.5</v>
      </c>
      <c r="AS286" s="53">
        <v>100308.8</v>
      </c>
      <c r="AT286" s="53">
        <v>100820.7</v>
      </c>
      <c r="AU286" s="53">
        <f t="array" ref="AU286">XLOOKUP(C286,'PL TOTAL D0'!A:A,'PL TOTAL D0'!C:C,"")</f>
        <v>100889</v>
      </c>
    </row>
    <row r="287" ht="15.75" customHeight="1">
      <c r="A287" s="41" t="s">
        <v>43</v>
      </c>
      <c r="B287" s="64" t="s">
        <v>1051</v>
      </c>
      <c r="C287" s="65" t="s">
        <v>1052</v>
      </c>
      <c r="D287" s="9" t="s">
        <v>18</v>
      </c>
      <c r="E287" s="24" t="s">
        <v>29</v>
      </c>
      <c r="F287" s="9" t="s">
        <v>148</v>
      </c>
      <c r="G287" s="44" t="str">
        <f t="shared" si="1"/>
        <v>Augusto</v>
      </c>
      <c r="H287" s="51" t="s">
        <v>97</v>
      </c>
      <c r="I287" s="51" t="s">
        <v>24</v>
      </c>
      <c r="J287" s="44" t="str">
        <f t="shared" si="6"/>
        <v>Não</v>
      </c>
      <c r="K287" s="57">
        <v>45439.0</v>
      </c>
      <c r="L287" s="45"/>
      <c r="M287" s="24" t="s">
        <v>98</v>
      </c>
      <c r="N287" s="58">
        <v>0.012</v>
      </c>
      <c r="O287" s="9" t="s">
        <v>48</v>
      </c>
      <c r="P287" s="59">
        <v>0.1</v>
      </c>
      <c r="Q287" s="139"/>
      <c r="R287" s="139"/>
      <c r="S287" s="24" t="s">
        <v>99</v>
      </c>
      <c r="T287" s="23" t="s">
        <v>1053</v>
      </c>
      <c r="U287" s="9" t="s">
        <v>29</v>
      </c>
      <c r="V287" s="51" t="str">
        <f t="shared" si="3"/>
        <v>Ativo</v>
      </c>
      <c r="W287" s="24" t="s">
        <v>68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62779.43</v>
      </c>
      <c r="AT287" s="53">
        <v>66910.08</v>
      </c>
      <c r="AU287" s="53">
        <f t="array" ref="AU287">XLOOKUP(C287,'PL TOTAL D0'!A:A,'PL TOTAL D0'!C:C,"")</f>
        <v>66888.87</v>
      </c>
    </row>
    <row r="288" ht="15.75" customHeight="1">
      <c r="A288" s="41" t="s">
        <v>43</v>
      </c>
      <c r="B288" s="42" t="s">
        <v>1054</v>
      </c>
      <c r="C288" s="43" t="s">
        <v>1055</v>
      </c>
      <c r="D288" s="44" t="s">
        <v>18</v>
      </c>
      <c r="E288" s="45" t="s">
        <v>29</v>
      </c>
      <c r="F288" s="44" t="s">
        <v>288</v>
      </c>
      <c r="G288" s="44" t="str">
        <f t="shared" si="1"/>
        <v>Augusto</v>
      </c>
      <c r="H288" s="46" t="s">
        <v>97</v>
      </c>
      <c r="I288" s="46" t="s">
        <v>24</v>
      </c>
      <c r="J288" s="44" t="str">
        <f t="shared" si="6"/>
        <v>Não</v>
      </c>
      <c r="K288" s="47">
        <v>45012.0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99</v>
      </c>
      <c r="T288" s="24" t="s">
        <v>1056</v>
      </c>
      <c r="U288" s="179" t="s">
        <v>1057</v>
      </c>
      <c r="V288" s="51" t="str">
        <f t="shared" si="3"/>
        <v>Ativo</v>
      </c>
      <c r="W288" s="45"/>
      <c r="X288" s="52" t="s">
        <v>110</v>
      </c>
      <c r="Y288" s="54"/>
      <c r="Z288" s="54"/>
      <c r="AA288" s="54"/>
      <c r="AB288" s="54"/>
      <c r="AC288" s="54"/>
      <c r="AD288" s="54"/>
      <c r="AE288" s="54">
        <v>25864.7</v>
      </c>
      <c r="AF288" s="54">
        <v>30146.55</v>
      </c>
      <c r="AG288" s="54">
        <v>30452.71</v>
      </c>
      <c r="AH288" s="54">
        <v>35206.62</v>
      </c>
      <c r="AI288" s="54">
        <v>35422.57</v>
      </c>
      <c r="AJ288" s="54">
        <v>40792.84</v>
      </c>
      <c r="AK288" s="54">
        <v>41124.97</v>
      </c>
      <c r="AL288" s="54">
        <v>41413.94</v>
      </c>
      <c r="AM288" s="54">
        <v>41684.11</v>
      </c>
      <c r="AN288" s="54">
        <v>41999.88</v>
      </c>
      <c r="AO288" s="54">
        <v>42204.33</v>
      </c>
      <c r="AP288" s="53">
        <v>42543.11</v>
      </c>
      <c r="AQ288" s="53">
        <v>42896.63</v>
      </c>
      <c r="AR288" s="53">
        <v>43196.12</v>
      </c>
      <c r="AS288" s="53">
        <v>43521.48</v>
      </c>
      <c r="AT288" s="53">
        <v>43853.62</v>
      </c>
      <c r="AU288" s="53">
        <f t="array" ref="AU288">XLOOKUP(C288,'PL TOTAL D0'!A:A,'PL TOTAL D0'!C:C,"")</f>
        <v>43879.9</v>
      </c>
    </row>
    <row r="289" ht="15.75" customHeight="1">
      <c r="A289" s="41" t="s">
        <v>43</v>
      </c>
      <c r="B289" s="64" t="s">
        <v>1058</v>
      </c>
      <c r="C289" s="65" t="s">
        <v>1059</v>
      </c>
      <c r="D289" s="9" t="s">
        <v>18</v>
      </c>
      <c r="E289" s="24" t="s">
        <v>19</v>
      </c>
      <c r="F289" s="9" t="s">
        <v>20</v>
      </c>
      <c r="G289" s="44" t="str">
        <f t="shared" si="1"/>
        <v>Augusto</v>
      </c>
      <c r="H289" s="51" t="s">
        <v>97</v>
      </c>
      <c r="I289" s="51" t="s">
        <v>24</v>
      </c>
      <c r="J289" s="44" t="str">
        <f t="shared" si="6"/>
        <v>Não</v>
      </c>
      <c r="K289" s="57">
        <v>45414.0</v>
      </c>
      <c r="L289" s="45"/>
      <c r="M289" s="45" t="s">
        <v>55</v>
      </c>
      <c r="N289" s="48">
        <v>0.012</v>
      </c>
      <c r="O289" s="44" t="s">
        <v>24</v>
      </c>
      <c r="P289" s="49">
        <v>0.0</v>
      </c>
      <c r="Q289" s="139"/>
      <c r="R289" s="139"/>
      <c r="S289" s="24" t="s">
        <v>362</v>
      </c>
      <c r="T289" s="23" t="s">
        <v>1060</v>
      </c>
      <c r="U289" s="23" t="s">
        <v>19</v>
      </c>
      <c r="V289" s="51" t="str">
        <f t="shared" si="3"/>
        <v>Ativo</v>
      </c>
      <c r="W289" s="24" t="s">
        <v>68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0.0</v>
      </c>
      <c r="AT289" s="53">
        <v>0.0</v>
      </c>
      <c r="AU289" s="53">
        <f t="array" ref="AU289">XLOOKUP(C289,'PL TOTAL D0'!A:A,'PL TOTAL D0'!C:C,"")</f>
        <v>200150.6</v>
      </c>
    </row>
    <row r="290" ht="15.75" customHeight="1">
      <c r="A290" s="41" t="s">
        <v>43</v>
      </c>
      <c r="B290" s="97" t="s">
        <v>1061</v>
      </c>
      <c r="C290" s="71" t="s">
        <v>1062</v>
      </c>
      <c r="D290" s="44" t="s">
        <v>95</v>
      </c>
      <c r="E290" s="45" t="s">
        <v>29</v>
      </c>
      <c r="F290" s="44" t="s">
        <v>96</v>
      </c>
      <c r="G290" s="44" t="str">
        <f t="shared" si="1"/>
        <v>Augusto</v>
      </c>
      <c r="H290" s="46" t="s">
        <v>97</v>
      </c>
      <c r="I290" s="46" t="s">
        <v>24</v>
      </c>
      <c r="J290" s="44" t="str">
        <f t="shared" si="6"/>
        <v>Não</v>
      </c>
      <c r="K290" s="47">
        <v>45257.0</v>
      </c>
      <c r="L290" s="45"/>
      <c r="M290" s="45" t="s">
        <v>98</v>
      </c>
      <c r="N290" s="48">
        <v>0.012</v>
      </c>
      <c r="O290" s="44" t="s">
        <v>48</v>
      </c>
      <c r="P290" s="49">
        <v>0.1</v>
      </c>
      <c r="Q290" s="139"/>
      <c r="R290" s="139"/>
      <c r="S290" s="45" t="s">
        <v>99</v>
      </c>
      <c r="T290" s="24" t="s">
        <v>1063</v>
      </c>
      <c r="U290" s="180" t="s">
        <v>29</v>
      </c>
      <c r="V290" s="51" t="str">
        <f t="shared" si="3"/>
        <v>Ativo</v>
      </c>
      <c r="W290" s="45"/>
      <c r="X290" s="52" t="s">
        <v>101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>
        <v>697839.31</v>
      </c>
      <c r="AN290" s="54">
        <v>341582.5</v>
      </c>
      <c r="AO290" s="54">
        <v>341631.92</v>
      </c>
      <c r="AP290" s="53">
        <v>344322.63</v>
      </c>
      <c r="AQ290" s="53">
        <v>345713.6</v>
      </c>
      <c r="AR290" s="53">
        <v>240293.79</v>
      </c>
      <c r="AS290" s="53">
        <v>189082.7</v>
      </c>
      <c r="AT290" s="53">
        <v>190381.5</v>
      </c>
      <c r="AU290" s="53">
        <f t="array" ref="AU290">XLOOKUP(C290,'PL TOTAL D0'!A:A,'PL TOTAL D0'!C:C,"")</f>
        <v>191431.5</v>
      </c>
    </row>
    <row r="291" ht="15.75" customHeight="1">
      <c r="A291" s="41" t="s">
        <v>43</v>
      </c>
      <c r="B291" s="42" t="s">
        <v>1064</v>
      </c>
      <c r="C291" s="43" t="s">
        <v>1065</v>
      </c>
      <c r="D291" s="44" t="s">
        <v>18</v>
      </c>
      <c r="E291" s="45" t="s">
        <v>19</v>
      </c>
      <c r="F291" s="44" t="s">
        <v>207</v>
      </c>
      <c r="G291" s="44" t="str">
        <f t="shared" si="1"/>
        <v>Breno</v>
      </c>
      <c r="H291" s="46" t="s">
        <v>97</v>
      </c>
      <c r="I291" s="46" t="s">
        <v>24</v>
      </c>
      <c r="J291" s="44" t="str">
        <f t="shared" si="6"/>
        <v>Não</v>
      </c>
      <c r="K291" s="47">
        <v>45132.0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99</v>
      </c>
      <c r="T291" s="24" t="s">
        <v>1066</v>
      </c>
      <c r="U291" s="9" t="s">
        <v>19</v>
      </c>
      <c r="V291" s="51" t="str">
        <f t="shared" si="3"/>
        <v>Ativo</v>
      </c>
      <c r="W291" s="45"/>
      <c r="X291" s="52" t="s">
        <v>110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320613.61</v>
      </c>
      <c r="AJ291" s="54">
        <v>323891.64</v>
      </c>
      <c r="AK291" s="54">
        <v>326428.52</v>
      </c>
      <c r="AL291" s="54">
        <v>329253.36</v>
      </c>
      <c r="AM291" s="54">
        <v>331557.81</v>
      </c>
      <c r="AN291" s="54">
        <v>323510.06</v>
      </c>
      <c r="AO291" s="54">
        <v>326108.63</v>
      </c>
      <c r="AP291" s="53">
        <v>328312.54</v>
      </c>
      <c r="AQ291" s="53">
        <v>330757.68</v>
      </c>
      <c r="AR291" s="53">
        <v>333159.47</v>
      </c>
      <c r="AS291" s="53">
        <v>386215.9</v>
      </c>
      <c r="AT291" s="53">
        <v>429875.5</v>
      </c>
      <c r="AU291" s="53">
        <f t="array" ref="AU291">XLOOKUP(C291,'PL TOTAL D0'!A:A,'PL TOTAL D0'!C:C,"")</f>
        <v>430179.3</v>
      </c>
    </row>
    <row r="292" ht="15.75" customHeight="1">
      <c r="A292" s="41" t="s">
        <v>43</v>
      </c>
      <c r="B292" s="42" t="s">
        <v>1067</v>
      </c>
      <c r="C292" s="43" t="s">
        <v>1068</v>
      </c>
      <c r="D292" s="44" t="s">
        <v>18</v>
      </c>
      <c r="E292" s="45" t="s">
        <v>170</v>
      </c>
      <c r="F292" s="44" t="s">
        <v>191</v>
      </c>
      <c r="G292" s="44" t="str">
        <f t="shared" si="1"/>
        <v>#N/A</v>
      </c>
      <c r="H292" s="46" t="s">
        <v>140</v>
      </c>
      <c r="I292" s="46" t="s">
        <v>213</v>
      </c>
      <c r="J292" s="44" t="str">
        <f t="shared" si="6"/>
        <v>Não</v>
      </c>
      <c r="K292" s="47">
        <v>45103.0</v>
      </c>
      <c r="L292" s="45"/>
      <c r="M292" s="45" t="s">
        <v>47</v>
      </c>
      <c r="N292" s="48">
        <v>0.015</v>
      </c>
      <c r="O292" s="44" t="s">
        <v>48</v>
      </c>
      <c r="P292" s="49">
        <v>0.1</v>
      </c>
      <c r="Q292" s="139"/>
      <c r="R292" s="181" t="s">
        <v>1069</v>
      </c>
      <c r="S292" s="45" t="s">
        <v>99</v>
      </c>
      <c r="T292" s="24" t="s">
        <v>1070</v>
      </c>
      <c r="U292" s="9" t="s">
        <v>780</v>
      </c>
      <c r="V292" s="51" t="str">
        <f t="shared" si="3"/>
        <v>Ativo</v>
      </c>
      <c r="W292" s="45"/>
      <c r="X292" s="52" t="s">
        <v>101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0.0</v>
      </c>
      <c r="AJ292" s="54">
        <v>434.0</v>
      </c>
      <c r="AK292" s="54">
        <v>334.0</v>
      </c>
      <c r="AL292" s="54">
        <v>0.0</v>
      </c>
      <c r="AM292" s="54">
        <v>0.0</v>
      </c>
      <c r="AN292" s="54">
        <v>0.0</v>
      </c>
      <c r="AO292" s="54">
        <v>0.0</v>
      </c>
      <c r="AP292" s="53">
        <v>0.0</v>
      </c>
      <c r="AQ292" s="53">
        <v>0.0</v>
      </c>
      <c r="AR292" s="53">
        <v>0.0</v>
      </c>
      <c r="AS292" s="53">
        <v>0.0</v>
      </c>
      <c r="AT292" s="53">
        <v>0.0</v>
      </c>
      <c r="AU292" s="53" t="str">
        <f t="array" ref="AU292">XLOOKUP(C292,'PL TOTAL D0'!A:A,'PL TOTAL D0'!C:C,"")</f>
        <v/>
      </c>
    </row>
    <row r="293" ht="15.75" customHeight="1">
      <c r="A293" s="41" t="s">
        <v>43</v>
      </c>
      <c r="B293" s="61" t="s">
        <v>1071</v>
      </c>
      <c r="C293" s="43" t="s">
        <v>1072</v>
      </c>
      <c r="D293" s="44" t="s">
        <v>18</v>
      </c>
      <c r="E293" s="45" t="s">
        <v>19</v>
      </c>
      <c r="F293" s="44" t="s">
        <v>20</v>
      </c>
      <c r="G293" s="44" t="str">
        <f t="shared" si="1"/>
        <v>Bruno</v>
      </c>
      <c r="H293" s="46" t="s">
        <v>97</v>
      </c>
      <c r="I293" s="46" t="s">
        <v>24</v>
      </c>
      <c r="J293" s="44" t="str">
        <f t="shared" si="6"/>
        <v>Não</v>
      </c>
      <c r="K293" s="47">
        <v>45013.0</v>
      </c>
      <c r="L293" s="45"/>
      <c r="M293" s="24" t="s">
        <v>131</v>
      </c>
      <c r="N293" s="48">
        <v>0.012</v>
      </c>
      <c r="O293" s="9" t="s">
        <v>48</v>
      </c>
      <c r="P293" s="59">
        <v>0.1</v>
      </c>
      <c r="Q293" s="174"/>
      <c r="R293" s="182" t="s">
        <v>1073</v>
      </c>
      <c r="S293" s="45" t="s">
        <v>99</v>
      </c>
      <c r="T293" s="24" t="s">
        <v>1074</v>
      </c>
      <c r="U293" s="9" t="s">
        <v>19</v>
      </c>
      <c r="V293" s="51" t="str">
        <f t="shared" si="3"/>
        <v>Ativo</v>
      </c>
      <c r="W293" s="45"/>
      <c r="X293" s="52" t="s">
        <v>101</v>
      </c>
      <c r="Y293" s="54"/>
      <c r="Z293" s="54"/>
      <c r="AA293" s="54"/>
      <c r="AB293" s="54"/>
      <c r="AC293" s="54"/>
      <c r="AD293" s="54"/>
      <c r="AE293" s="54">
        <v>104138.41</v>
      </c>
      <c r="AF293" s="54">
        <v>1219227.02</v>
      </c>
      <c r="AG293" s="54">
        <v>1236011.28</v>
      </c>
      <c r="AH293" s="54">
        <v>1248592.63</v>
      </c>
      <c r="AI293" s="54">
        <v>1259014.66</v>
      </c>
      <c r="AJ293" s="54">
        <v>1271123.79</v>
      </c>
      <c r="AK293" s="54">
        <v>1281011.89</v>
      </c>
      <c r="AL293" s="54">
        <v>1287933.72</v>
      </c>
      <c r="AM293" s="54">
        <v>1296732.87</v>
      </c>
      <c r="AN293" s="54">
        <v>1359249.82</v>
      </c>
      <c r="AO293" s="54">
        <v>1369971.36</v>
      </c>
      <c r="AP293" s="53">
        <v>1432652.01</v>
      </c>
      <c r="AQ293" s="53">
        <v>1444199.99</v>
      </c>
      <c r="AR293" s="53">
        <v>1646633.99</v>
      </c>
      <c r="AS293" s="53">
        <v>1693514.0</v>
      </c>
      <c r="AT293" s="53">
        <v>1793006.0</v>
      </c>
      <c r="AU293" s="53">
        <f t="array" ref="AU293">XLOOKUP(C293,'PL TOTAL D0'!A:A,'PL TOTAL D0'!C:C,"")</f>
        <v>1794187</v>
      </c>
    </row>
    <row r="294" ht="15.75" customHeight="1">
      <c r="A294" s="6" t="s">
        <v>43</v>
      </c>
      <c r="B294" s="55" t="s">
        <v>1075</v>
      </c>
      <c r="C294" s="56" t="s">
        <v>1076</v>
      </c>
      <c r="D294" s="9" t="s">
        <v>52</v>
      </c>
      <c r="E294" s="24" t="s">
        <v>19</v>
      </c>
      <c r="F294" s="9" t="s">
        <v>53</v>
      </c>
      <c r="G294" s="44" t="str">
        <f t="shared" si="1"/>
        <v>Augusto</v>
      </c>
      <c r="H294" s="51" t="s">
        <v>97</v>
      </c>
      <c r="I294" s="51" t="s">
        <v>24</v>
      </c>
      <c r="J294" s="44" t="str">
        <f t="shared" si="6"/>
        <v>Não</v>
      </c>
      <c r="K294" s="57">
        <v>45301.0</v>
      </c>
      <c r="L294" s="45"/>
      <c r="M294" s="24" t="s">
        <v>55</v>
      </c>
      <c r="N294" s="58">
        <v>0.012</v>
      </c>
      <c r="O294" s="9" t="s">
        <v>24</v>
      </c>
      <c r="P294" s="59">
        <v>0.0</v>
      </c>
      <c r="Q294" s="139"/>
      <c r="R294" s="139"/>
      <c r="S294" s="24" t="s">
        <v>99</v>
      </c>
      <c r="T294" s="24" t="s">
        <v>1077</v>
      </c>
      <c r="U294" s="9" t="s">
        <v>19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>
        <v>360048.14</v>
      </c>
      <c r="AP294" s="53">
        <v>362928.01</v>
      </c>
      <c r="AQ294" s="53">
        <v>366231.42</v>
      </c>
      <c r="AR294" s="53">
        <v>368738.79</v>
      </c>
      <c r="AS294" s="53">
        <v>369682.5</v>
      </c>
      <c r="AT294" s="53">
        <v>372594.1</v>
      </c>
      <c r="AU294" s="53">
        <f t="array" ref="AU294">XLOOKUP(C294,'PL TOTAL D0'!A:A,'PL TOTAL D0'!C:C,"")</f>
        <v>372829.2</v>
      </c>
    </row>
    <row r="295" ht="15.75" customHeight="1">
      <c r="A295" s="41" t="s">
        <v>43</v>
      </c>
      <c r="B295" s="80" t="s">
        <v>1078</v>
      </c>
      <c r="C295" s="67" t="s">
        <v>1079</v>
      </c>
      <c r="D295" s="44" t="s">
        <v>18</v>
      </c>
      <c r="E295" s="45" t="s">
        <v>170</v>
      </c>
      <c r="F295" s="44" t="s">
        <v>191</v>
      </c>
      <c r="G295" s="44" t="str">
        <f t="shared" si="1"/>
        <v>#N/A</v>
      </c>
      <c r="H295" s="51" t="s">
        <v>180</v>
      </c>
      <c r="I295" s="51" t="s">
        <v>24</v>
      </c>
      <c r="J295" s="44" t="str">
        <f t="shared" si="6"/>
        <v>Não</v>
      </c>
      <c r="K295" s="47">
        <v>45187.0</v>
      </c>
      <c r="L295" s="82">
        <v>45440.0</v>
      </c>
      <c r="M295" s="45" t="s">
        <v>55</v>
      </c>
      <c r="N295" s="48">
        <v>0.012</v>
      </c>
      <c r="O295" s="44" t="s">
        <v>24</v>
      </c>
      <c r="P295" s="49">
        <v>0.0</v>
      </c>
      <c r="Q295" s="139"/>
      <c r="R295" s="50" t="s">
        <v>1069</v>
      </c>
      <c r="S295" s="45" t="s">
        <v>99</v>
      </c>
      <c r="T295" s="24" t="s">
        <v>1080</v>
      </c>
      <c r="U295" s="9" t="s">
        <v>174</v>
      </c>
      <c r="V295" s="51" t="str">
        <f t="shared" si="3"/>
        <v>Encerrado</v>
      </c>
      <c r="W295" s="45"/>
      <c r="X295" s="52" t="s">
        <v>101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>
        <v>3010.17</v>
      </c>
      <c r="AL295" s="54">
        <v>7075.21</v>
      </c>
      <c r="AM295" s="54">
        <v>11157.62</v>
      </c>
      <c r="AN295" s="54">
        <v>11248.06</v>
      </c>
      <c r="AO295" s="54">
        <v>11345.97</v>
      </c>
      <c r="AP295" s="53">
        <v>11426.78</v>
      </c>
      <c r="AQ295" s="53">
        <v>11512.46</v>
      </c>
      <c r="AR295" s="53">
        <v>11604.37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4" t="s">
        <v>1081</v>
      </c>
      <c r="C296" s="65" t="s">
        <v>1082</v>
      </c>
      <c r="D296" s="9" t="s">
        <v>60</v>
      </c>
      <c r="E296" s="24" t="s">
        <v>29</v>
      </c>
      <c r="F296" s="9" t="s">
        <v>61</v>
      </c>
      <c r="G296" s="44" t="str">
        <f t="shared" si="1"/>
        <v>Breno</v>
      </c>
      <c r="H296" s="51" t="s">
        <v>97</v>
      </c>
      <c r="I296" s="51" t="s">
        <v>24</v>
      </c>
      <c r="J296" s="44" t="str">
        <f t="shared" si="6"/>
        <v>Não</v>
      </c>
      <c r="K296" s="57">
        <v>45418.0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50"/>
      <c r="S296" s="24" t="s">
        <v>99</v>
      </c>
      <c r="T296" s="24" t="s">
        <v>1083</v>
      </c>
      <c r="U296" s="9" t="s">
        <v>29</v>
      </c>
      <c r="V296" s="51" t="str">
        <f t="shared" si="3"/>
        <v>Ativo</v>
      </c>
      <c r="W296" s="24" t="s">
        <v>68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658865.3</v>
      </c>
      <c r="AT296" s="53">
        <v>663758.8</v>
      </c>
      <c r="AU296" s="53">
        <f t="array" ref="AU296">XLOOKUP(C296,'PL TOTAL D0'!A:A,'PL TOTAL D0'!C:C,"")</f>
        <v>664136.3</v>
      </c>
    </row>
    <row r="297" ht="15.75" customHeight="1">
      <c r="A297" s="41" t="s">
        <v>43</v>
      </c>
      <c r="B297" s="42" t="s">
        <v>1084</v>
      </c>
      <c r="C297" s="43" t="s">
        <v>1085</v>
      </c>
      <c r="D297" s="44" t="s">
        <v>18</v>
      </c>
      <c r="E297" s="45" t="s">
        <v>29</v>
      </c>
      <c r="F297" s="44" t="s">
        <v>288</v>
      </c>
      <c r="G297" s="44" t="str">
        <f t="shared" si="1"/>
        <v>Augusto</v>
      </c>
      <c r="H297" s="46" t="s">
        <v>97</v>
      </c>
      <c r="I297" s="46" t="s">
        <v>24</v>
      </c>
      <c r="J297" s="44" t="str">
        <f t="shared" si="6"/>
        <v>Não</v>
      </c>
      <c r="K297" s="47">
        <v>44955.0</v>
      </c>
      <c r="L297" s="45"/>
      <c r="M297" s="45" t="s">
        <v>55</v>
      </c>
      <c r="N297" s="48">
        <v>0.01</v>
      </c>
      <c r="O297" s="44" t="s">
        <v>24</v>
      </c>
      <c r="P297" s="49">
        <v>0.0</v>
      </c>
      <c r="Q297" s="139"/>
      <c r="R297" s="139"/>
      <c r="S297" s="45" t="s">
        <v>99</v>
      </c>
      <c r="T297" s="24" t="s">
        <v>1086</v>
      </c>
      <c r="U297" s="9" t="s">
        <v>29</v>
      </c>
      <c r="V297" s="51" t="str">
        <f t="shared" si="3"/>
        <v>Ativo</v>
      </c>
      <c r="W297" s="45"/>
      <c r="X297" s="52" t="s">
        <v>110</v>
      </c>
      <c r="Y297" s="54"/>
      <c r="Z297" s="54"/>
      <c r="AA297" s="54"/>
      <c r="AB297" s="54"/>
      <c r="AC297" s="54">
        <v>86000.57</v>
      </c>
      <c r="AD297" s="54">
        <v>99999.09</v>
      </c>
      <c r="AE297" s="54">
        <v>101013.83</v>
      </c>
      <c r="AF297" s="54">
        <v>101652.76</v>
      </c>
      <c r="AG297" s="54">
        <v>102562.49</v>
      </c>
      <c r="AH297" s="54">
        <v>103228.03</v>
      </c>
      <c r="AI297" s="54">
        <v>104020.22</v>
      </c>
      <c r="AJ297" s="54">
        <v>104899.6</v>
      </c>
      <c r="AK297" s="54">
        <v>105646.4</v>
      </c>
      <c r="AL297" s="54">
        <v>106495.19</v>
      </c>
      <c r="AM297" s="54">
        <v>107148.96</v>
      </c>
      <c r="AN297" s="54">
        <v>107896.84</v>
      </c>
      <c r="AO297" s="54">
        <v>106244.51</v>
      </c>
      <c r="AP297" s="53">
        <v>107072.08</v>
      </c>
      <c r="AQ297" s="53">
        <v>107989.36</v>
      </c>
      <c r="AR297" s="53">
        <v>108872.81</v>
      </c>
      <c r="AS297" s="53">
        <v>109449.7</v>
      </c>
      <c r="AT297" s="53">
        <v>105689.3</v>
      </c>
      <c r="AU297" s="53">
        <f t="array" ref="AU297">XLOOKUP(C297,'PL TOTAL D0'!A:A,'PL TOTAL D0'!C:C,"")</f>
        <v>105772.8</v>
      </c>
    </row>
    <row r="298" ht="15.75" customHeight="1">
      <c r="A298" s="41" t="s">
        <v>43</v>
      </c>
      <c r="B298" s="183" t="s">
        <v>1087</v>
      </c>
      <c r="C298" s="140" t="s">
        <v>1088</v>
      </c>
      <c r="D298" s="44" t="s">
        <v>18</v>
      </c>
      <c r="E298" s="45" t="s">
        <v>19</v>
      </c>
      <c r="F298" s="44" t="s">
        <v>20</v>
      </c>
      <c r="G298" s="44" t="str">
        <f t="shared" si="1"/>
        <v>#N/A</v>
      </c>
      <c r="H298" s="51" t="s">
        <v>140</v>
      </c>
      <c r="I298" s="46" t="s">
        <v>213</v>
      </c>
      <c r="J298" s="44" t="str">
        <f t="shared" si="6"/>
        <v>Não</v>
      </c>
      <c r="K298" s="47">
        <v>45223.0</v>
      </c>
      <c r="L298" s="45"/>
      <c r="M298" s="45" t="s">
        <v>55</v>
      </c>
      <c r="N298" s="48">
        <v>0.012</v>
      </c>
      <c r="O298" s="44" t="s">
        <v>24</v>
      </c>
      <c r="P298" s="49">
        <v>0.0</v>
      </c>
      <c r="Q298" s="78"/>
      <c r="R298" s="184" t="s">
        <v>1089</v>
      </c>
      <c r="S298" s="45" t="s">
        <v>99</v>
      </c>
      <c r="T298" s="24" t="s">
        <v>1090</v>
      </c>
      <c r="U298" s="9" t="s">
        <v>19</v>
      </c>
      <c r="V298" s="51" t="str">
        <f t="shared" si="3"/>
        <v>Ativo</v>
      </c>
      <c r="W298" s="45"/>
      <c r="X298" s="52" t="s">
        <v>110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6" t="s">
        <v>43</v>
      </c>
      <c r="B299" s="112" t="s">
        <v>1091</v>
      </c>
      <c r="C299" s="113" t="s">
        <v>1092</v>
      </c>
      <c r="D299" s="9" t="s">
        <v>18</v>
      </c>
      <c r="E299" s="24" t="s">
        <v>19</v>
      </c>
      <c r="F299" s="9" t="s">
        <v>250</v>
      </c>
      <c r="G299" s="44" t="str">
        <f t="shared" si="1"/>
        <v>Augusto</v>
      </c>
      <c r="H299" s="51" t="s">
        <v>97</v>
      </c>
      <c r="I299" s="51" t="s">
        <v>24</v>
      </c>
      <c r="J299" s="44" t="str">
        <f t="shared" si="6"/>
        <v>Sim</v>
      </c>
      <c r="K299" s="57">
        <v>45364.0</v>
      </c>
      <c r="L299" s="45"/>
      <c r="M299" s="24" t="s">
        <v>98</v>
      </c>
      <c r="N299" s="58">
        <v>0.012</v>
      </c>
      <c r="O299" s="9" t="s">
        <v>48</v>
      </c>
      <c r="P299" s="59">
        <v>0.1</v>
      </c>
      <c r="Q299" s="15" t="s">
        <v>1093</v>
      </c>
      <c r="R299" s="139"/>
      <c r="S299" s="24" t="s">
        <v>99</v>
      </c>
      <c r="T299" s="5" t="s">
        <v>1094</v>
      </c>
      <c r="U299" s="9" t="s">
        <v>19</v>
      </c>
      <c r="V299" s="51" t="str">
        <f t="shared" si="3"/>
        <v>Ativo</v>
      </c>
      <c r="W299" s="45"/>
      <c r="X299" s="52" t="s">
        <v>110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>
        <v>0.0</v>
      </c>
      <c r="AR299" s="53">
        <v>100000.0</v>
      </c>
      <c r="AS299" s="53">
        <v>101097.5</v>
      </c>
      <c r="AT299" s="53">
        <v>182553.5</v>
      </c>
      <c r="AU299" s="53">
        <f t="array" ref="AU299">XLOOKUP(C299,'PL TOTAL D0'!A:A,'PL TOTAL D0'!C:C,"")</f>
        <v>182743.8</v>
      </c>
    </row>
    <row r="300" ht="15.75" customHeight="1">
      <c r="A300" s="6" t="s">
        <v>43</v>
      </c>
      <c r="B300" s="112" t="s">
        <v>1095</v>
      </c>
      <c r="C300" s="113" t="s">
        <v>1096</v>
      </c>
      <c r="D300" s="9" t="s">
        <v>52</v>
      </c>
      <c r="E300" s="24" t="s">
        <v>19</v>
      </c>
      <c r="F300" s="9" t="s">
        <v>53</v>
      </c>
      <c r="G300" s="44" t="str">
        <f t="shared" si="1"/>
        <v>Breno</v>
      </c>
      <c r="H300" s="51" t="s">
        <v>114</v>
      </c>
      <c r="I300" s="51" t="s">
        <v>213</v>
      </c>
      <c r="J300" s="44" t="str">
        <f t="shared" si="6"/>
        <v>Não</v>
      </c>
      <c r="K300" s="57">
        <v>45446.0</v>
      </c>
      <c r="L300" s="45"/>
      <c r="M300" s="162" t="s">
        <v>55</v>
      </c>
      <c r="N300" s="86">
        <v>0.012</v>
      </c>
      <c r="O300" s="163" t="s">
        <v>24</v>
      </c>
      <c r="P300" s="88">
        <v>0.0</v>
      </c>
      <c r="Q300" s="15"/>
      <c r="R300" s="139"/>
      <c r="S300" s="24" t="s">
        <v>99</v>
      </c>
      <c r="T300" s="5" t="s">
        <v>1097</v>
      </c>
      <c r="U300" s="9" t="s">
        <v>1098</v>
      </c>
      <c r="V300" s="51" t="str">
        <f t="shared" si="3"/>
        <v>Ativo</v>
      </c>
      <c r="W300" s="24" t="s">
        <v>117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/>
      <c r="AT300" s="53">
        <v>564152.7</v>
      </c>
      <c r="AU300" s="53">
        <f t="array" ref="AU300">XLOOKUP(C300,'PL TOTAL D0'!A:A,'PL TOTAL D0'!C:C,"")</f>
        <v>578280.4</v>
      </c>
    </row>
    <row r="301" ht="15.75" customHeight="1">
      <c r="A301" s="6" t="s">
        <v>43</v>
      </c>
      <c r="B301" s="42" t="s">
        <v>1099</v>
      </c>
      <c r="C301" s="56" t="s">
        <v>1100</v>
      </c>
      <c r="D301" s="9" t="s">
        <v>18</v>
      </c>
      <c r="E301" s="24" t="s">
        <v>19</v>
      </c>
      <c r="F301" s="9" t="s">
        <v>113</v>
      </c>
      <c r="G301" s="44" t="str">
        <f t="shared" si="1"/>
        <v>#N/A</v>
      </c>
      <c r="H301" s="51" t="s">
        <v>140</v>
      </c>
      <c r="I301" s="51" t="s">
        <v>155</v>
      </c>
      <c r="J301" s="44" t="str">
        <f t="shared" si="6"/>
        <v>Não</v>
      </c>
      <c r="K301" s="57">
        <v>45309.0</v>
      </c>
      <c r="L301" s="45"/>
      <c r="M301" s="93" t="s">
        <v>55</v>
      </c>
      <c r="N301" s="94">
        <v>0.012</v>
      </c>
      <c r="O301" s="95" t="s">
        <v>24</v>
      </c>
      <c r="P301" s="96">
        <v>0.0</v>
      </c>
      <c r="Q301" s="79"/>
      <c r="R301" s="139"/>
      <c r="S301" s="24" t="s">
        <v>362</v>
      </c>
      <c r="T301" s="24" t="s">
        <v>1101</v>
      </c>
      <c r="U301" s="9" t="s">
        <v>19</v>
      </c>
      <c r="V301" s="51" t="str">
        <f t="shared" si="3"/>
        <v>Ativo</v>
      </c>
      <c r="W301" s="45"/>
      <c r="X301" s="52" t="s">
        <v>110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41" t="s">
        <v>43</v>
      </c>
      <c r="B302" s="42" t="s">
        <v>1102</v>
      </c>
      <c r="C302" s="43" t="s">
        <v>1103</v>
      </c>
      <c r="D302" s="44" t="s">
        <v>18</v>
      </c>
      <c r="E302" s="45" t="s">
        <v>19</v>
      </c>
      <c r="F302" s="44" t="s">
        <v>20</v>
      </c>
      <c r="G302" s="44" t="str">
        <f t="shared" si="1"/>
        <v>Augusto</v>
      </c>
      <c r="H302" s="51" t="s">
        <v>97</v>
      </c>
      <c r="I302" s="51" t="s">
        <v>24</v>
      </c>
      <c r="J302" s="44" t="str">
        <f t="shared" si="6"/>
        <v>Não</v>
      </c>
      <c r="K302" s="47">
        <v>44944.0</v>
      </c>
      <c r="L302" s="45"/>
      <c r="M302" s="24" t="s">
        <v>131</v>
      </c>
      <c r="N302" s="58">
        <v>0.012</v>
      </c>
      <c r="O302" s="9" t="s">
        <v>48</v>
      </c>
      <c r="P302" s="59">
        <v>0.1</v>
      </c>
      <c r="Q302" s="78"/>
      <c r="R302" s="60" t="s">
        <v>1104</v>
      </c>
      <c r="S302" s="45" t="s">
        <v>99</v>
      </c>
      <c r="T302" s="24" t="s">
        <v>1105</v>
      </c>
      <c r="U302" s="9" t="s">
        <v>19</v>
      </c>
      <c r="V302" s="51" t="str">
        <f t="shared" si="3"/>
        <v>Ativo</v>
      </c>
      <c r="W302" s="45"/>
      <c r="X302" s="52" t="s">
        <v>110</v>
      </c>
      <c r="Y302" s="54"/>
      <c r="Z302" s="54"/>
      <c r="AA302" s="54"/>
      <c r="AB302" s="54"/>
      <c r="AC302" s="54">
        <v>5379.4</v>
      </c>
      <c r="AD302" s="54">
        <v>5432.22</v>
      </c>
      <c r="AE302" s="54">
        <v>44329.56</v>
      </c>
      <c r="AF302" s="54">
        <v>87717.56</v>
      </c>
      <c r="AG302" s="54">
        <v>107326.56</v>
      </c>
      <c r="AH302" s="54">
        <v>108290.97</v>
      </c>
      <c r="AI302" s="54">
        <v>138763.11</v>
      </c>
      <c r="AJ302" s="54">
        <v>139892.01</v>
      </c>
      <c r="AK302" s="54">
        <v>142567.1</v>
      </c>
      <c r="AL302" s="54">
        <v>146745.03</v>
      </c>
      <c r="AM302" s="54">
        <v>147811.24</v>
      </c>
      <c r="AN302" s="54">
        <v>148976.11</v>
      </c>
      <c r="AO302" s="54">
        <v>152388.93</v>
      </c>
      <c r="AP302" s="53">
        <v>156551.96</v>
      </c>
      <c r="AQ302" s="53">
        <v>160286.49</v>
      </c>
      <c r="AR302" s="53">
        <v>164453.17</v>
      </c>
      <c r="AS302" s="53">
        <v>166956.4</v>
      </c>
      <c r="AT302" s="53">
        <v>170351.6</v>
      </c>
      <c r="AU302" s="53">
        <f t="array" ref="AU302">XLOOKUP(C302,'PL TOTAL D0'!A:A,'PL TOTAL D0'!C:C,"")</f>
        <v>171966.8</v>
      </c>
    </row>
    <row r="303" ht="15.75" customHeight="1">
      <c r="A303" s="41" t="s">
        <v>43</v>
      </c>
      <c r="B303" s="42" t="s">
        <v>1106</v>
      </c>
      <c r="C303" s="43" t="s">
        <v>1107</v>
      </c>
      <c r="D303" s="44" t="s">
        <v>18</v>
      </c>
      <c r="E303" s="45" t="s">
        <v>19</v>
      </c>
      <c r="F303" s="44" t="s">
        <v>207</v>
      </c>
      <c r="G303" s="44" t="str">
        <f t="shared" si="1"/>
        <v>Augusto</v>
      </c>
      <c r="H303" s="51" t="s">
        <v>140</v>
      </c>
      <c r="I303" s="51" t="s">
        <v>213</v>
      </c>
      <c r="J303" s="44" t="str">
        <f t="shared" si="6"/>
        <v>Não</v>
      </c>
      <c r="K303" s="47">
        <v>45056.0</v>
      </c>
      <c r="L303" s="45"/>
      <c r="M303" s="45" t="s">
        <v>55</v>
      </c>
      <c r="N303" s="48">
        <v>0.012</v>
      </c>
      <c r="O303" s="44" t="s">
        <v>24</v>
      </c>
      <c r="P303" s="49">
        <v>0.0</v>
      </c>
      <c r="Q303" s="139"/>
      <c r="R303" s="139"/>
      <c r="S303" s="45" t="s">
        <v>99</v>
      </c>
      <c r="T303" s="24" t="s">
        <v>1108</v>
      </c>
      <c r="U303" s="9" t="s">
        <v>19</v>
      </c>
      <c r="V303" s="51" t="str">
        <f t="shared" si="3"/>
        <v>Ativo</v>
      </c>
      <c r="W303" s="45"/>
      <c r="X303" s="52" t="s">
        <v>110</v>
      </c>
      <c r="Y303" s="54"/>
      <c r="Z303" s="54"/>
      <c r="AA303" s="54"/>
      <c r="AB303" s="54"/>
      <c r="AC303" s="54"/>
      <c r="AD303" s="54"/>
      <c r="AE303" s="54"/>
      <c r="AF303" s="54">
        <v>445004.58</v>
      </c>
      <c r="AG303" s="54">
        <v>450031.58</v>
      </c>
      <c r="AH303" s="54">
        <v>454481.44</v>
      </c>
      <c r="AI303" s="54">
        <v>458776.15</v>
      </c>
      <c r="AJ303" s="54">
        <v>462672.2</v>
      </c>
      <c r="AK303" s="54">
        <v>466634.96</v>
      </c>
      <c r="AL303" s="54">
        <v>470661.51</v>
      </c>
      <c r="AM303" s="54">
        <v>474201.15</v>
      </c>
      <c r="AN303" s="54">
        <v>477990.33</v>
      </c>
      <c r="AO303" s="54">
        <v>482406.36</v>
      </c>
      <c r="AP303" s="53">
        <v>197.68</v>
      </c>
      <c r="AQ303" s="53">
        <v>146.74</v>
      </c>
      <c r="AR303" s="53">
        <v>147.63</v>
      </c>
      <c r="AS303" s="53">
        <v>147.7</v>
      </c>
      <c r="AT303" s="53">
        <v>148.61</v>
      </c>
      <c r="AU303" s="53">
        <f t="array" ref="AU303">XLOOKUP(C303,'PL TOTAL D0'!A:A,'PL TOTAL D0'!C:C,"")</f>
        <v>148.78</v>
      </c>
    </row>
    <row r="304" ht="15.75" customHeight="1">
      <c r="A304" s="41" t="s">
        <v>43</v>
      </c>
      <c r="B304" s="66" t="s">
        <v>1109</v>
      </c>
      <c r="C304" s="67" t="s">
        <v>1110</v>
      </c>
      <c r="D304" s="44" t="s">
        <v>18</v>
      </c>
      <c r="E304" s="45" t="s">
        <v>19</v>
      </c>
      <c r="F304" s="44" t="s">
        <v>113</v>
      </c>
      <c r="G304" s="44" t="str">
        <f t="shared" si="1"/>
        <v>Augusto</v>
      </c>
      <c r="H304" s="46" t="s">
        <v>97</v>
      </c>
      <c r="I304" s="46" t="s">
        <v>24</v>
      </c>
      <c r="J304" s="44" t="str">
        <f t="shared" si="6"/>
        <v>Não</v>
      </c>
      <c r="K304" s="47">
        <v>45183.0</v>
      </c>
      <c r="L304" s="45"/>
      <c r="M304" s="45" t="s">
        <v>47</v>
      </c>
      <c r="N304" s="48">
        <v>0.015</v>
      </c>
      <c r="O304" s="44" t="s">
        <v>48</v>
      </c>
      <c r="P304" s="49">
        <v>0.1</v>
      </c>
      <c r="Q304" s="139"/>
      <c r="R304" s="139"/>
      <c r="S304" s="45" t="s">
        <v>99</v>
      </c>
      <c r="T304" s="24" t="s">
        <v>1111</v>
      </c>
      <c r="U304" s="9" t="s">
        <v>29</v>
      </c>
      <c r="V304" s="51" t="str">
        <f t="shared" si="3"/>
        <v>Ativo</v>
      </c>
      <c r="W304" s="45"/>
      <c r="X304" s="52" t="s">
        <v>110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>
        <v>92871.91</v>
      </c>
      <c r="AL304" s="54">
        <v>128014.4</v>
      </c>
      <c r="AM304" s="54">
        <v>156010.58</v>
      </c>
      <c r="AN304" s="54">
        <v>188898.43</v>
      </c>
      <c r="AO304" s="54">
        <v>226640.08</v>
      </c>
      <c r="AP304" s="53">
        <v>261942.39</v>
      </c>
      <c r="AQ304" s="53">
        <v>264749.49</v>
      </c>
      <c r="AR304" s="53">
        <v>262927.17</v>
      </c>
      <c r="AS304" s="53">
        <v>286396.5</v>
      </c>
      <c r="AT304" s="53">
        <v>288107.6</v>
      </c>
      <c r="AU304" s="53">
        <f t="array" ref="AU304">XLOOKUP(C304,'PL TOTAL D0'!A:A,'PL TOTAL D0'!C:C,"")</f>
        <v>290514</v>
      </c>
    </row>
    <row r="305" ht="15.75" customHeight="1">
      <c r="A305" s="6" t="s">
        <v>43</v>
      </c>
      <c r="B305" s="6" t="s">
        <v>1112</v>
      </c>
      <c r="C305" s="21" t="s">
        <v>1113</v>
      </c>
      <c r="D305" s="9" t="s">
        <v>18</v>
      </c>
      <c r="E305" s="24" t="s">
        <v>29</v>
      </c>
      <c r="F305" s="9" t="s">
        <v>96</v>
      </c>
      <c r="G305" s="44" t="str">
        <f t="shared" si="1"/>
        <v>Augusto</v>
      </c>
      <c r="H305" s="51" t="s">
        <v>140</v>
      </c>
      <c r="I305" s="51" t="s">
        <v>141</v>
      </c>
      <c r="J305" s="44" t="str">
        <f t="shared" si="6"/>
        <v>Não</v>
      </c>
      <c r="K305" s="57">
        <v>45370.0</v>
      </c>
      <c r="L305" s="45"/>
      <c r="M305" s="24" t="s">
        <v>142</v>
      </c>
      <c r="N305" s="58">
        <v>0.0</v>
      </c>
      <c r="O305" s="9" t="s">
        <v>24</v>
      </c>
      <c r="P305" s="59">
        <v>0.0</v>
      </c>
      <c r="Q305" s="139"/>
      <c r="R305" s="139"/>
      <c r="S305" s="24" t="s">
        <v>99</v>
      </c>
      <c r="T305" s="23" t="s">
        <v>1114</v>
      </c>
      <c r="U305" s="9" t="s">
        <v>29</v>
      </c>
      <c r="V305" s="51" t="str">
        <f t="shared" si="3"/>
        <v>Ativo</v>
      </c>
      <c r="W305" s="45"/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0.0</v>
      </c>
      <c r="AS305" s="53">
        <v>0.0</v>
      </c>
      <c r="AT305" s="53">
        <v>1.1</v>
      </c>
      <c r="AU305" s="53">
        <f t="array" ref="AU305">XLOOKUP(C305,'PL TOTAL D0'!A:A,'PL TOTAL D0'!C:C,"")</f>
        <v>1.1</v>
      </c>
    </row>
    <row r="306" ht="15.75" customHeight="1">
      <c r="A306" s="6" t="s">
        <v>43</v>
      </c>
      <c r="B306" s="42" t="s">
        <v>1115</v>
      </c>
      <c r="C306" s="43" t="s">
        <v>1116</v>
      </c>
      <c r="D306" s="9" t="s">
        <v>95</v>
      </c>
      <c r="E306" s="24" t="s">
        <v>29</v>
      </c>
      <c r="F306" s="45" t="s">
        <v>139</v>
      </c>
      <c r="G306" s="44" t="str">
        <f t="shared" si="1"/>
        <v>Augusto</v>
      </c>
      <c r="H306" s="51" t="s">
        <v>140</v>
      </c>
      <c r="I306" s="51" t="s">
        <v>141</v>
      </c>
      <c r="J306" s="44" t="str">
        <f t="shared" si="6"/>
        <v>Sim</v>
      </c>
      <c r="K306" s="57">
        <v>45279.0</v>
      </c>
      <c r="L306" s="45"/>
      <c r="M306" s="24" t="s">
        <v>142</v>
      </c>
      <c r="N306" s="58">
        <v>0.003</v>
      </c>
      <c r="O306" s="9" t="s">
        <v>24</v>
      </c>
      <c r="P306" s="59">
        <v>0.0</v>
      </c>
      <c r="Q306" s="15" t="s">
        <v>143</v>
      </c>
      <c r="R306" s="139"/>
      <c r="S306" s="24" t="s">
        <v>99</v>
      </c>
      <c r="T306" s="24" t="s">
        <v>1117</v>
      </c>
      <c r="U306" s="9" t="s">
        <v>145</v>
      </c>
      <c r="V306" s="51" t="str">
        <f t="shared" si="3"/>
        <v>Ativo</v>
      </c>
      <c r="W306" s="45"/>
      <c r="X306" s="52" t="s">
        <v>110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0.0</v>
      </c>
      <c r="AO306" s="54">
        <v>0.0</v>
      </c>
      <c r="AP306" s="53">
        <v>223.64</v>
      </c>
      <c r="AQ306" s="53">
        <v>225.51</v>
      </c>
      <c r="AR306" s="53">
        <v>227.49</v>
      </c>
      <c r="AS306" s="53">
        <v>228.36</v>
      </c>
      <c r="AT306" s="53">
        <v>230.45</v>
      </c>
      <c r="AU306" s="53">
        <f t="array" ref="AU306">XLOOKUP(C306,'PL TOTAL D0'!A:A,'PL TOTAL D0'!C:C,"")</f>
        <v>230.8</v>
      </c>
    </row>
    <row r="307" ht="15.75" customHeight="1">
      <c r="A307" s="41" t="s">
        <v>43</v>
      </c>
      <c r="B307" s="97" t="s">
        <v>1118</v>
      </c>
      <c r="C307" s="71" t="s">
        <v>1119</v>
      </c>
      <c r="D307" s="44" t="s">
        <v>18</v>
      </c>
      <c r="E307" s="45" t="s">
        <v>170</v>
      </c>
      <c r="F307" s="44" t="s">
        <v>522</v>
      </c>
      <c r="G307" s="44" t="str">
        <f t="shared" si="1"/>
        <v>#N/A</v>
      </c>
      <c r="H307" s="51" t="s">
        <v>180</v>
      </c>
      <c r="I307" s="51" t="s">
        <v>24</v>
      </c>
      <c r="J307" s="44" t="str">
        <f t="shared" si="6"/>
        <v>Não</v>
      </c>
      <c r="K307" s="47">
        <v>45236.0</v>
      </c>
      <c r="L307" s="82">
        <v>45393.0</v>
      </c>
      <c r="M307" s="45" t="s">
        <v>121</v>
      </c>
      <c r="N307" s="48">
        <v>0.0</v>
      </c>
      <c r="O307" s="44" t="s">
        <v>24</v>
      </c>
      <c r="P307" s="49">
        <v>0.0</v>
      </c>
      <c r="Q307" s="50"/>
      <c r="R307" s="60" t="s">
        <v>1120</v>
      </c>
      <c r="S307" s="45" t="s">
        <v>99</v>
      </c>
      <c r="T307" s="24" t="s">
        <v>1121</v>
      </c>
      <c r="U307" s="9" t="s">
        <v>174</v>
      </c>
      <c r="V307" s="51" t="str">
        <f t="shared" si="3"/>
        <v>Encerrado</v>
      </c>
      <c r="W307" s="45"/>
      <c r="X307" s="52" t="s">
        <v>101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>
        <v>1074083.05</v>
      </c>
      <c r="AN307" s="54">
        <v>1082442.27</v>
      </c>
      <c r="AO307" s="54">
        <v>1032148.19</v>
      </c>
      <c r="AP307" s="53">
        <v>908055.54</v>
      </c>
      <c r="AQ307" s="53">
        <v>862950.86</v>
      </c>
      <c r="AR307" s="53">
        <v>0.0</v>
      </c>
      <c r="AS307" s="53">
        <v>0.0</v>
      </c>
      <c r="AT307" s="53">
        <v>0.0</v>
      </c>
      <c r="AU307" s="53" t="str">
        <f t="array" ref="AU307">XLOOKUP(C307,'PL TOTAL D0'!A:A,'PL TOTAL D0'!C:C,"")</f>
        <v/>
      </c>
    </row>
    <row r="308" ht="15.75" customHeight="1">
      <c r="A308" s="41" t="s">
        <v>43</v>
      </c>
      <c r="B308" s="64" t="s">
        <v>1122</v>
      </c>
      <c r="C308" s="65" t="s">
        <v>1123</v>
      </c>
      <c r="D308" s="9" t="s">
        <v>18</v>
      </c>
      <c r="E308" s="24" t="s">
        <v>29</v>
      </c>
      <c r="F308" s="9" t="s">
        <v>135</v>
      </c>
      <c r="G308" s="44" t="str">
        <f t="shared" si="1"/>
        <v>Breno</v>
      </c>
      <c r="H308" s="51" t="s">
        <v>97</v>
      </c>
      <c r="I308" s="51" t="s">
        <v>24</v>
      </c>
      <c r="J308" s="44" t="str">
        <f t="shared" si="6"/>
        <v>Não</v>
      </c>
      <c r="K308" s="57">
        <v>45439.0</v>
      </c>
      <c r="L308" s="82"/>
      <c r="M308" s="185" t="s">
        <v>55</v>
      </c>
      <c r="N308" s="186">
        <v>0.012</v>
      </c>
      <c r="O308" s="187" t="s">
        <v>24</v>
      </c>
      <c r="P308" s="188">
        <v>0.0</v>
      </c>
      <c r="Q308" s="50"/>
      <c r="R308" s="60"/>
      <c r="S308" s="24" t="s">
        <v>99</v>
      </c>
      <c r="T308" s="24" t="s">
        <v>1124</v>
      </c>
      <c r="U308" s="9" t="s">
        <v>29</v>
      </c>
      <c r="V308" s="51" t="str">
        <f t="shared" si="3"/>
        <v>Ativo</v>
      </c>
      <c r="W308" s="24" t="s">
        <v>68</v>
      </c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/>
      <c r="AR308" s="53"/>
      <c r="AS308" s="53">
        <v>200017.5</v>
      </c>
      <c r="AT308" s="53">
        <v>504224.4</v>
      </c>
      <c r="AU308" s="53">
        <f t="array" ref="AU308">XLOOKUP(C308,'PL TOTAL D0'!A:A,'PL TOTAL D0'!C:C,"")</f>
        <v>504604.1</v>
      </c>
    </row>
    <row r="309" ht="15.75" customHeight="1">
      <c r="A309" s="41" t="s">
        <v>43</v>
      </c>
      <c r="B309" s="42" t="s">
        <v>564</v>
      </c>
      <c r="C309" s="43" t="s">
        <v>1125</v>
      </c>
      <c r="D309" s="44" t="s">
        <v>18</v>
      </c>
      <c r="E309" s="45" t="s">
        <v>34</v>
      </c>
      <c r="F309" s="44" t="s">
        <v>564</v>
      </c>
      <c r="G309" s="44" t="str">
        <f t="shared" si="1"/>
        <v>Augusto</v>
      </c>
      <c r="H309" s="51" t="s">
        <v>140</v>
      </c>
      <c r="I309" s="51" t="s">
        <v>213</v>
      </c>
      <c r="J309" s="44" t="str">
        <f t="shared" si="6"/>
        <v>Não</v>
      </c>
      <c r="K309" s="47">
        <v>45056.0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99</v>
      </c>
      <c r="T309" s="24" t="s">
        <v>1126</v>
      </c>
      <c r="U309" s="9" t="s">
        <v>34</v>
      </c>
      <c r="V309" s="51" t="str">
        <f t="shared" si="3"/>
        <v>Ativo</v>
      </c>
      <c r="W309" s="45"/>
      <c r="X309" s="52" t="s">
        <v>110</v>
      </c>
      <c r="Y309" s="54"/>
      <c r="Z309" s="54"/>
      <c r="AA309" s="54"/>
      <c r="AB309" s="54"/>
      <c r="AC309" s="54">
        <v>0.01</v>
      </c>
      <c r="AD309" s="54">
        <v>0.01</v>
      </c>
      <c r="AE309" s="54">
        <v>0.01</v>
      </c>
      <c r="AF309" s="54">
        <v>0.01</v>
      </c>
      <c r="AG309" s="54">
        <v>0.01</v>
      </c>
      <c r="AH309" s="54">
        <v>0.01</v>
      </c>
      <c r="AI309" s="54">
        <v>0.01</v>
      </c>
      <c r="AJ309" s="54">
        <v>0.01</v>
      </c>
      <c r="AK309" s="54">
        <v>0.01</v>
      </c>
      <c r="AL309" s="54">
        <v>0.01</v>
      </c>
      <c r="AM309" s="54">
        <v>0.01</v>
      </c>
      <c r="AN309" s="54">
        <v>0.01</v>
      </c>
      <c r="AO309" s="54">
        <v>0.01</v>
      </c>
      <c r="AP309" s="53">
        <v>0.01</v>
      </c>
      <c r="AQ309" s="53">
        <v>0.01</v>
      </c>
      <c r="AR309" s="53">
        <v>0.01</v>
      </c>
      <c r="AS309" s="53">
        <v>0.01</v>
      </c>
      <c r="AT309" s="53">
        <v>0.01</v>
      </c>
      <c r="AU309" s="53">
        <f t="array" ref="AU309">XLOOKUP(C309,'PL TOTAL D0'!A:A,'PL TOTAL D0'!C:C,"")</f>
        <v>0.01</v>
      </c>
    </row>
    <row r="310" ht="15.75" customHeight="1">
      <c r="A310" s="41" t="s">
        <v>43</v>
      </c>
      <c r="B310" s="42" t="s">
        <v>1127</v>
      </c>
      <c r="C310" s="189" t="s">
        <v>1128</v>
      </c>
      <c r="D310" s="44" t="s">
        <v>18</v>
      </c>
      <c r="E310" s="45" t="s">
        <v>34</v>
      </c>
      <c r="F310" s="44" t="s">
        <v>564</v>
      </c>
      <c r="G310" s="44" t="str">
        <f t="shared" si="1"/>
        <v>#N/A</v>
      </c>
      <c r="H310" s="51" t="s">
        <v>140</v>
      </c>
      <c r="I310" s="46" t="s">
        <v>213</v>
      </c>
      <c r="J310" s="44" t="str">
        <f t="shared" si="6"/>
        <v>Não</v>
      </c>
      <c r="K310" s="47">
        <v>45162.0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99</v>
      </c>
      <c r="T310" s="24" t="s">
        <v>1126</v>
      </c>
      <c r="U310" s="9" t="s">
        <v>34</v>
      </c>
      <c r="V310" s="51" t="str">
        <f t="shared" si="3"/>
        <v>Inativo</v>
      </c>
      <c r="W310" s="45"/>
      <c r="X310" s="52" t="s">
        <v>110</v>
      </c>
      <c r="Y310" s="54"/>
      <c r="Z310" s="54"/>
      <c r="AA310" s="54"/>
      <c r="AB310" s="54"/>
      <c r="AC310" s="54">
        <v>0.0</v>
      </c>
      <c r="AD310" s="54">
        <v>0.0</v>
      </c>
      <c r="AE310" s="54">
        <v>0.0</v>
      </c>
      <c r="AF310" s="54">
        <v>0.0</v>
      </c>
      <c r="AG310" s="54">
        <v>0.0</v>
      </c>
      <c r="AH310" s="54">
        <v>0.0</v>
      </c>
      <c r="AI310" s="54">
        <v>0.0</v>
      </c>
      <c r="AJ310" s="54">
        <v>0.0</v>
      </c>
      <c r="AK310" s="54">
        <v>0.0</v>
      </c>
      <c r="AL310" s="54">
        <v>0.0</v>
      </c>
      <c r="AM310" s="54">
        <v>0.0</v>
      </c>
      <c r="AN310" s="54">
        <v>0.0</v>
      </c>
      <c r="AO310" s="54">
        <v>0.0</v>
      </c>
      <c r="AP310" s="53">
        <v>0.0</v>
      </c>
      <c r="AQ310" s="53">
        <v>0.0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1" t="s">
        <v>1129</v>
      </c>
      <c r="C311" s="43" t="s">
        <v>1130</v>
      </c>
      <c r="D311" s="44" t="s">
        <v>18</v>
      </c>
      <c r="E311" s="45" t="s">
        <v>170</v>
      </c>
      <c r="F311" s="44" t="s">
        <v>171</v>
      </c>
      <c r="G311" s="44" t="str">
        <f t="shared" si="1"/>
        <v>Augusto</v>
      </c>
      <c r="H311" s="46" t="s">
        <v>97</v>
      </c>
      <c r="I311" s="46" t="s">
        <v>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0.015</v>
      </c>
      <c r="O311" s="44" t="s">
        <v>48</v>
      </c>
      <c r="P311" s="49">
        <v>0.1</v>
      </c>
      <c r="Q311" s="63"/>
      <c r="R311" s="60" t="s">
        <v>1131</v>
      </c>
      <c r="S311" s="45" t="s">
        <v>99</v>
      </c>
      <c r="T311" s="24" t="s">
        <v>1132</v>
      </c>
      <c r="U311" s="9" t="s">
        <v>174</v>
      </c>
      <c r="V311" s="51" t="str">
        <f t="shared" si="3"/>
        <v>Ativo</v>
      </c>
      <c r="W311" s="45"/>
      <c r="X311" s="52" t="s">
        <v>101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0.0</v>
      </c>
      <c r="AH311" s="54">
        <v>27481.85</v>
      </c>
      <c r="AI311" s="54">
        <v>28721.07</v>
      </c>
      <c r="AJ311" s="54">
        <v>27772.17</v>
      </c>
      <c r="AK311" s="54">
        <v>27830.25</v>
      </c>
      <c r="AL311" s="54">
        <v>106670.24</v>
      </c>
      <c r="AM311" s="54">
        <v>109135.89</v>
      </c>
      <c r="AN311" s="54">
        <v>111233.69</v>
      </c>
      <c r="AO311" s="54">
        <v>109627.24</v>
      </c>
      <c r="AP311" s="53">
        <v>110509.7</v>
      </c>
      <c r="AQ311" s="53">
        <v>140287.07</v>
      </c>
      <c r="AR311" s="53">
        <v>139762.28</v>
      </c>
      <c r="AS311" s="53">
        <v>139250.8</v>
      </c>
      <c r="AT311" s="53">
        <v>140130.7</v>
      </c>
      <c r="AU311" s="53">
        <f t="array" ref="AU311">XLOOKUP(C311,'PL TOTAL D0'!A:A,'PL TOTAL D0'!C:C,"")</f>
        <v>141326.9</v>
      </c>
    </row>
    <row r="312" ht="15.75" customHeight="1">
      <c r="A312" s="41" t="s">
        <v>43</v>
      </c>
      <c r="B312" s="55" t="s">
        <v>1133</v>
      </c>
      <c r="C312" s="43" t="s">
        <v>1134</v>
      </c>
      <c r="D312" s="44" t="s">
        <v>18</v>
      </c>
      <c r="E312" s="45" t="s">
        <v>170</v>
      </c>
      <c r="F312" s="44" t="s">
        <v>171</v>
      </c>
      <c r="G312" s="44" t="str">
        <f t="shared" si="1"/>
        <v>#N/A</v>
      </c>
      <c r="H312" s="51" t="s">
        <v>140</v>
      </c>
      <c r="I312" s="51" t="s">
        <v>213</v>
      </c>
      <c r="J312" s="44" t="str">
        <f t="shared" si="6"/>
        <v>Não</v>
      </c>
      <c r="K312" s="47">
        <v>45000.0</v>
      </c>
      <c r="L312" s="45"/>
      <c r="M312" s="45" t="s">
        <v>55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99</v>
      </c>
      <c r="T312" s="56" t="s">
        <v>1126</v>
      </c>
      <c r="U312" s="9" t="s">
        <v>174</v>
      </c>
      <c r="V312" s="51" t="str">
        <f t="shared" si="3"/>
        <v>Ativo</v>
      </c>
      <c r="W312" s="45"/>
      <c r="X312" s="52" t="s">
        <v>101</v>
      </c>
      <c r="Y312" s="54"/>
      <c r="Z312" s="54"/>
      <c r="AA312" s="54"/>
      <c r="AB312" s="54"/>
      <c r="AC312" s="54"/>
      <c r="AD312" s="54"/>
      <c r="AE312" s="54">
        <v>1204769.98</v>
      </c>
      <c r="AF312" s="54">
        <v>1213660.87</v>
      </c>
      <c r="AG312" s="54">
        <v>1226801.03</v>
      </c>
      <c r="AH312" s="54">
        <v>984540.31</v>
      </c>
      <c r="AI312" s="54">
        <v>993536.81</v>
      </c>
      <c r="AJ312" s="54">
        <v>1004120.36</v>
      </c>
      <c r="AK312" s="54">
        <v>1011117.33</v>
      </c>
      <c r="AL312" s="54">
        <v>1020081.73</v>
      </c>
      <c r="AM312" s="54">
        <v>399196.85</v>
      </c>
      <c r="AN312" s="54">
        <v>189.08</v>
      </c>
      <c r="AO312" s="54">
        <v>0.0</v>
      </c>
      <c r="AP312" s="53">
        <v>81.8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42" t="s">
        <v>1135</v>
      </c>
      <c r="C313" s="56" t="s">
        <v>1136</v>
      </c>
      <c r="D313" s="44" t="s">
        <v>18</v>
      </c>
      <c r="E313" s="45" t="s">
        <v>170</v>
      </c>
      <c r="F313" s="44" t="s">
        <v>171</v>
      </c>
      <c r="G313" s="44" t="str">
        <f t="shared" si="1"/>
        <v>Augusto</v>
      </c>
      <c r="H313" s="46" t="s">
        <v>97</v>
      </c>
      <c r="I313" s="46" t="s">
        <v>24</v>
      </c>
      <c r="J313" s="44" t="str">
        <f t="shared" si="6"/>
        <v>Não</v>
      </c>
      <c r="K313" s="47">
        <v>45065.0</v>
      </c>
      <c r="L313" s="45"/>
      <c r="M313" s="45" t="s">
        <v>98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99</v>
      </c>
      <c r="T313" s="24" t="s">
        <v>1137</v>
      </c>
      <c r="U313" s="9" t="s">
        <v>174</v>
      </c>
      <c r="V313" s="51" t="str">
        <f t="shared" si="3"/>
        <v>Ativo</v>
      </c>
      <c r="W313" s="45"/>
      <c r="X313" s="52" t="s">
        <v>101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363226.57</v>
      </c>
      <c r="AH313" s="54">
        <v>366392.92</v>
      </c>
      <c r="AI313" s="54">
        <v>368988.46</v>
      </c>
      <c r="AJ313" s="54">
        <v>371859.91</v>
      </c>
      <c r="AK313" s="54">
        <v>373297.73</v>
      </c>
      <c r="AL313" s="54">
        <v>373865.0</v>
      </c>
      <c r="AM313" s="54">
        <v>380177.08</v>
      </c>
      <c r="AN313" s="54">
        <v>385489.77</v>
      </c>
      <c r="AO313" s="54">
        <v>384570.08</v>
      </c>
      <c r="AP313" s="53">
        <v>386416.47</v>
      </c>
      <c r="AQ313" s="53">
        <v>390387.65</v>
      </c>
      <c r="AR313" s="53">
        <v>389403.06</v>
      </c>
      <c r="AS313" s="53">
        <v>387464.3</v>
      </c>
      <c r="AT313" s="53">
        <v>390000.8</v>
      </c>
      <c r="AU313" s="53">
        <f t="array" ref="AU313">XLOOKUP(C313,'PL TOTAL D0'!A:A,'PL TOTAL D0'!C:C,"")</f>
        <v>391748.1</v>
      </c>
    </row>
    <row r="314" ht="15.75" customHeight="1">
      <c r="A314" s="41" t="s">
        <v>43</v>
      </c>
      <c r="B314" s="64" t="s">
        <v>1138</v>
      </c>
      <c r="C314" s="190" t="s">
        <v>1139</v>
      </c>
      <c r="D314" s="9" t="s">
        <v>18</v>
      </c>
      <c r="E314" s="24" t="s">
        <v>29</v>
      </c>
      <c r="F314" s="9" t="s">
        <v>162</v>
      </c>
      <c r="G314" s="44" t="str">
        <f t="shared" si="1"/>
        <v>Augusto</v>
      </c>
      <c r="H314" s="51" t="s">
        <v>114</v>
      </c>
      <c r="I314" s="51" t="s">
        <v>24</v>
      </c>
      <c r="J314" s="44" t="str">
        <f t="shared" si="6"/>
        <v>Não</v>
      </c>
      <c r="K314" s="57">
        <v>45385.0</v>
      </c>
      <c r="L314" s="62"/>
      <c r="M314" s="24" t="s">
        <v>55</v>
      </c>
      <c r="N314" s="58">
        <v>0.0</v>
      </c>
      <c r="O314" s="9" t="s">
        <v>24</v>
      </c>
      <c r="P314" s="59">
        <v>0.0</v>
      </c>
      <c r="Q314" s="74"/>
      <c r="R314" s="60" t="s">
        <v>1140</v>
      </c>
      <c r="S314" s="24" t="s">
        <v>99</v>
      </c>
      <c r="T314" s="5" t="s">
        <v>1141</v>
      </c>
      <c r="U314" s="9" t="s">
        <v>29</v>
      </c>
      <c r="V314" s="51" t="str">
        <f t="shared" si="3"/>
        <v>Ativo</v>
      </c>
      <c r="W314" s="45"/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>
        <v>53000.04</v>
      </c>
      <c r="AS314" s="53">
        <v>50079.66</v>
      </c>
      <c r="AT314" s="53">
        <v>43484.62</v>
      </c>
      <c r="AU314" s="53">
        <f t="array" ref="AU314">XLOOKUP(C314,'PL TOTAL D0'!A:A,'PL TOTAL D0'!C:C,"")</f>
        <v>43579.99</v>
      </c>
    </row>
    <row r="315" ht="15.75" customHeight="1">
      <c r="A315" s="41" t="s">
        <v>43</v>
      </c>
      <c r="B315" s="115" t="s">
        <v>1142</v>
      </c>
      <c r="C315" s="43" t="s">
        <v>1143</v>
      </c>
      <c r="D315" s="44" t="s">
        <v>18</v>
      </c>
      <c r="E315" s="45" t="s">
        <v>170</v>
      </c>
      <c r="F315" s="44" t="s">
        <v>171</v>
      </c>
      <c r="G315" s="44" t="str">
        <f t="shared" si="1"/>
        <v>Breno</v>
      </c>
      <c r="H315" s="46" t="s">
        <v>97</v>
      </c>
      <c r="I315" s="46" t="s">
        <v>24</v>
      </c>
      <c r="J315" s="44" t="str">
        <f t="shared" si="6"/>
        <v>Não</v>
      </c>
      <c r="K315" s="47">
        <v>45134.0</v>
      </c>
      <c r="L315" s="62"/>
      <c r="M315" s="45" t="s">
        <v>47</v>
      </c>
      <c r="N315" s="48">
        <v>0.016</v>
      </c>
      <c r="O315" s="44" t="s">
        <v>48</v>
      </c>
      <c r="P315" s="49">
        <v>0.2</v>
      </c>
      <c r="Q315" s="74"/>
      <c r="R315" s="50"/>
      <c r="S315" s="45" t="s">
        <v>99</v>
      </c>
      <c r="T315" s="24" t="s">
        <v>1144</v>
      </c>
      <c r="U315" s="9" t="s">
        <v>174</v>
      </c>
      <c r="V315" s="51" t="str">
        <f t="shared" si="3"/>
        <v>Ativo</v>
      </c>
      <c r="W315" s="45"/>
      <c r="X315" s="52" t="s">
        <v>101</v>
      </c>
      <c r="Y315" s="54"/>
      <c r="Z315" s="54"/>
      <c r="AA315" s="54"/>
      <c r="AB315" s="54"/>
      <c r="AC315" s="54"/>
      <c r="AD315" s="54"/>
      <c r="AE315" s="54"/>
      <c r="AF315" s="54">
        <v>0.0</v>
      </c>
      <c r="AG315" s="54">
        <v>0.0</v>
      </c>
      <c r="AH315" s="54">
        <v>0.0</v>
      </c>
      <c r="AI315" s="54">
        <v>357015.53</v>
      </c>
      <c r="AJ315" s="54">
        <v>360860.21</v>
      </c>
      <c r="AK315" s="54">
        <v>362504.3</v>
      </c>
      <c r="AL315" s="54">
        <v>362332.13</v>
      </c>
      <c r="AM315" s="54">
        <v>371141.9</v>
      </c>
      <c r="AN315" s="54">
        <v>378752.13</v>
      </c>
      <c r="AO315" s="54">
        <v>371962.12</v>
      </c>
      <c r="AP315" s="53">
        <v>372998.45</v>
      </c>
      <c r="AQ315" s="53">
        <v>421870.6</v>
      </c>
      <c r="AR315" s="53">
        <v>415883.5</v>
      </c>
      <c r="AS315" s="53">
        <v>423050.6</v>
      </c>
      <c r="AT315" s="53">
        <v>429647.6</v>
      </c>
      <c r="AU315" s="53">
        <f t="array" ref="AU315">XLOOKUP(C315,'PL TOTAL D0'!A:A,'PL TOTAL D0'!C:C,"")</f>
        <v>434950.3</v>
      </c>
    </row>
    <row r="316" ht="15.75" customHeight="1">
      <c r="A316" s="41" t="s">
        <v>43</v>
      </c>
      <c r="B316" s="55" t="s">
        <v>1142</v>
      </c>
      <c r="C316" s="75" t="s">
        <v>1145</v>
      </c>
      <c r="D316" s="44" t="s">
        <v>18</v>
      </c>
      <c r="E316" s="45" t="s">
        <v>170</v>
      </c>
      <c r="F316" s="44" t="s">
        <v>171</v>
      </c>
      <c r="G316" s="44" t="str">
        <f t="shared" si="1"/>
        <v>#N/A</v>
      </c>
      <c r="H316" s="51" t="s">
        <v>140</v>
      </c>
      <c r="I316" s="46" t="s">
        <v>213</v>
      </c>
      <c r="J316" s="44" t="str">
        <f t="shared" si="6"/>
        <v>Não</v>
      </c>
      <c r="K316" s="47">
        <v>45162.0</v>
      </c>
      <c r="L316" s="45"/>
      <c r="M316" s="45" t="s">
        <v>188</v>
      </c>
      <c r="N316" s="176">
        <v>0.008</v>
      </c>
      <c r="O316" s="44" t="s">
        <v>189</v>
      </c>
      <c r="P316" s="49">
        <v>0.1</v>
      </c>
      <c r="Q316" s="50"/>
      <c r="R316" s="50"/>
      <c r="S316" s="45" t="s">
        <v>99</v>
      </c>
      <c r="T316" s="24" t="s">
        <v>1144</v>
      </c>
      <c r="U316" s="9" t="s">
        <v>174</v>
      </c>
      <c r="V316" s="51" t="str">
        <f t="shared" si="3"/>
        <v>Ativo</v>
      </c>
      <c r="W316" s="45"/>
      <c r="X316" s="52" t="s">
        <v>101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43</v>
      </c>
      <c r="B317" s="42" t="s">
        <v>1146</v>
      </c>
      <c r="C317" s="43" t="s">
        <v>1147</v>
      </c>
      <c r="D317" s="44" t="s">
        <v>18</v>
      </c>
      <c r="E317" s="45" t="s">
        <v>19</v>
      </c>
      <c r="F317" s="44" t="s">
        <v>207</v>
      </c>
      <c r="G317" s="44" t="str">
        <f t="shared" si="1"/>
        <v>Augusto</v>
      </c>
      <c r="H317" s="46" t="s">
        <v>97</v>
      </c>
      <c r="I317" s="46" t="s">
        <v>24</v>
      </c>
      <c r="J317" s="44" t="str">
        <f t="shared" si="6"/>
        <v>Não</v>
      </c>
      <c r="K317" s="47">
        <v>44928.0</v>
      </c>
      <c r="L317" s="45"/>
      <c r="M317" s="45" t="s">
        <v>55</v>
      </c>
      <c r="N317" s="48">
        <v>0.01</v>
      </c>
      <c r="O317" s="44" t="s">
        <v>24</v>
      </c>
      <c r="P317" s="49">
        <v>0.0</v>
      </c>
      <c r="Q317" s="60"/>
      <c r="R317" s="50"/>
      <c r="S317" s="45" t="s">
        <v>99</v>
      </c>
      <c r="T317" s="24" t="s">
        <v>1148</v>
      </c>
      <c r="U317" s="9" t="s">
        <v>19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>
        <v>60489.03</v>
      </c>
      <c r="AC317" s="54">
        <v>67871.16</v>
      </c>
      <c r="AD317" s="54">
        <v>68499.79</v>
      </c>
      <c r="AE317" s="54">
        <v>55128.26</v>
      </c>
      <c r="AF317" s="54">
        <v>137580.65</v>
      </c>
      <c r="AG317" s="54">
        <v>138871.22</v>
      </c>
      <c r="AH317" s="54">
        <v>133995.65</v>
      </c>
      <c r="AI317" s="54">
        <v>84945.2</v>
      </c>
      <c r="AJ317" s="54">
        <v>83654.29</v>
      </c>
      <c r="AK317" s="54">
        <v>75545.65</v>
      </c>
      <c r="AL317" s="54">
        <v>50485.35</v>
      </c>
      <c r="AM317" s="54">
        <v>31521.88</v>
      </c>
      <c r="AN317" s="54">
        <v>20080.36</v>
      </c>
      <c r="AO317" s="54">
        <v>32997.86</v>
      </c>
      <c r="AP317" s="53">
        <v>27116.67</v>
      </c>
      <c r="AQ317" s="53">
        <v>10117.07</v>
      </c>
      <c r="AR317" s="53">
        <v>1167.18</v>
      </c>
      <c r="AS317" s="53">
        <v>1504.03</v>
      </c>
      <c r="AT317" s="53">
        <v>0.86</v>
      </c>
      <c r="AU317" s="53">
        <f t="array" ref="AU317">XLOOKUP(C317,'PL TOTAL D0'!A:A,'PL TOTAL D0'!C:C,"")</f>
        <v>0.86</v>
      </c>
    </row>
    <row r="318" ht="15.75" customHeight="1">
      <c r="A318" s="41" t="s">
        <v>43</v>
      </c>
      <c r="B318" s="61" t="s">
        <v>1149</v>
      </c>
      <c r="C318" s="43" t="s">
        <v>1150</v>
      </c>
      <c r="D318" s="44" t="s">
        <v>18</v>
      </c>
      <c r="E318" s="45" t="s">
        <v>29</v>
      </c>
      <c r="F318" s="44" t="s">
        <v>148</v>
      </c>
      <c r="G318" s="44" t="str">
        <f t="shared" si="1"/>
        <v>Breno</v>
      </c>
      <c r="H318" s="51" t="s">
        <v>97</v>
      </c>
      <c r="I318" s="51" t="s">
        <v>24</v>
      </c>
      <c r="J318" s="44" t="str">
        <f t="shared" si="6"/>
        <v>Sim</v>
      </c>
      <c r="K318" s="47">
        <v>45014.0</v>
      </c>
      <c r="L318" s="45"/>
      <c r="M318" s="45" t="s">
        <v>55</v>
      </c>
      <c r="N318" s="48">
        <v>0.01</v>
      </c>
      <c r="O318" s="44" t="s">
        <v>24</v>
      </c>
      <c r="P318" s="49">
        <v>0.0</v>
      </c>
      <c r="Q318" s="60" t="s">
        <v>1151</v>
      </c>
      <c r="R318" s="60" t="s">
        <v>1152</v>
      </c>
      <c r="S318" s="45" t="s">
        <v>99</v>
      </c>
      <c r="T318" s="24" t="s">
        <v>1153</v>
      </c>
      <c r="U318" s="9" t="s">
        <v>780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>
        <v>266535.1</v>
      </c>
      <c r="AF318" s="54">
        <v>268529.92</v>
      </c>
      <c r="AG318" s="54">
        <v>280076.21</v>
      </c>
      <c r="AH318" s="54">
        <v>282591.82</v>
      </c>
      <c r="AI318" s="54">
        <v>423787.5</v>
      </c>
      <c r="AJ318" s="54">
        <v>320550.36</v>
      </c>
      <c r="AK318" s="54">
        <v>323015.09</v>
      </c>
      <c r="AL318" s="54">
        <v>325639.68</v>
      </c>
      <c r="AM318" s="54">
        <v>328069.17</v>
      </c>
      <c r="AN318" s="54">
        <v>331670.26</v>
      </c>
      <c r="AO318" s="54">
        <v>336143.26</v>
      </c>
      <c r="AP318" s="53">
        <v>339018.15</v>
      </c>
      <c r="AQ318" s="53">
        <v>346764.92</v>
      </c>
      <c r="AR318" s="53">
        <v>352465.83</v>
      </c>
      <c r="AS318" s="53">
        <v>355912.1</v>
      </c>
      <c r="AT318" s="53">
        <v>479981.2</v>
      </c>
      <c r="AU318" s="53">
        <f t="array" ref="AU318">XLOOKUP(C318,'PL TOTAL D0'!A:A,'PL TOTAL D0'!C:C,"")</f>
        <v>481234.5</v>
      </c>
    </row>
    <row r="319" ht="15.75" customHeight="1">
      <c r="A319" s="41" t="s">
        <v>43</v>
      </c>
      <c r="B319" s="61" t="s">
        <v>1149</v>
      </c>
      <c r="C319" s="43" t="s">
        <v>1154</v>
      </c>
      <c r="D319" s="44" t="s">
        <v>18</v>
      </c>
      <c r="E319" s="45" t="s">
        <v>29</v>
      </c>
      <c r="F319" s="44" t="s">
        <v>148</v>
      </c>
      <c r="G319" s="44" t="str">
        <f t="shared" si="1"/>
        <v>Augusto</v>
      </c>
      <c r="H319" s="51" t="s">
        <v>140</v>
      </c>
      <c r="I319" s="51" t="s">
        <v>682</v>
      </c>
      <c r="J319" s="44" t="str">
        <f t="shared" si="6"/>
        <v>Sim</v>
      </c>
      <c r="K319" s="47">
        <v>45155.0</v>
      </c>
      <c r="L319" s="45"/>
      <c r="M319" s="45" t="s">
        <v>47</v>
      </c>
      <c r="N319" s="48">
        <v>0.015</v>
      </c>
      <c r="O319" s="44" t="s">
        <v>48</v>
      </c>
      <c r="P319" s="49">
        <v>0.1</v>
      </c>
      <c r="Q319" s="60" t="s">
        <v>1155</v>
      </c>
      <c r="R319" s="60" t="s">
        <v>1152</v>
      </c>
      <c r="S319" s="45" t="s">
        <v>99</v>
      </c>
      <c r="T319" s="24" t="s">
        <v>1153</v>
      </c>
      <c r="U319" s="9" t="s">
        <v>780</v>
      </c>
      <c r="V319" s="51" t="str">
        <f t="shared" si="3"/>
        <v>Ativo</v>
      </c>
      <c r="W319" s="45"/>
      <c r="X319" s="52" t="s">
        <v>110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>
        <v>0.0</v>
      </c>
      <c r="AJ319" s="54">
        <v>105836.32</v>
      </c>
      <c r="AK319" s="54">
        <v>106490.87</v>
      </c>
      <c r="AL319" s="54">
        <v>106310.81</v>
      </c>
      <c r="AM319" s="54">
        <v>108368.87</v>
      </c>
      <c r="AN319" s="54">
        <v>111434.97</v>
      </c>
      <c r="AO319" s="54">
        <v>109846.93</v>
      </c>
      <c r="AP319" s="53">
        <v>110817.33</v>
      </c>
      <c r="AQ319" s="53">
        <v>111940.5</v>
      </c>
      <c r="AR319" s="53">
        <v>111118.47</v>
      </c>
      <c r="AS319" s="53">
        <v>110725.5</v>
      </c>
      <c r="AT319" s="53">
        <v>2532.29</v>
      </c>
      <c r="AU319" s="53">
        <f t="array" ref="AU319">XLOOKUP(C319,'PL TOTAL D0'!A:A,'PL TOTAL D0'!C:C,"")</f>
        <v>2534.56</v>
      </c>
    </row>
    <row r="320" ht="15.75" customHeight="1">
      <c r="A320" s="41" t="s">
        <v>43</v>
      </c>
      <c r="B320" s="42" t="s">
        <v>1156</v>
      </c>
      <c r="C320" s="43" t="s">
        <v>1157</v>
      </c>
      <c r="D320" s="44" t="s">
        <v>18</v>
      </c>
      <c r="E320" s="45" t="s">
        <v>19</v>
      </c>
      <c r="F320" s="44" t="s">
        <v>20</v>
      </c>
      <c r="G320" s="44" t="str">
        <f t="shared" si="1"/>
        <v>Breno</v>
      </c>
      <c r="H320" s="51" t="s">
        <v>140</v>
      </c>
      <c r="I320" s="46" t="s">
        <v>24</v>
      </c>
      <c r="J320" s="44" t="str">
        <f t="shared" si="6"/>
        <v>Sim</v>
      </c>
      <c r="K320" s="47">
        <v>44945.0</v>
      </c>
      <c r="L320" s="45"/>
      <c r="M320" s="45" t="s">
        <v>55</v>
      </c>
      <c r="N320" s="48">
        <v>0.012</v>
      </c>
      <c r="O320" s="44" t="s">
        <v>24</v>
      </c>
      <c r="P320" s="49">
        <v>0.0</v>
      </c>
      <c r="Q320" s="60" t="s">
        <v>1158</v>
      </c>
      <c r="R320" s="50"/>
      <c r="S320" s="45" t="s">
        <v>99</v>
      </c>
      <c r="T320" s="24" t="s">
        <v>1159</v>
      </c>
      <c r="U320" s="9" t="s">
        <v>19</v>
      </c>
      <c r="V320" s="51" t="str">
        <f t="shared" si="3"/>
        <v>Ativo</v>
      </c>
      <c r="W320" s="45"/>
      <c r="X320" s="52" t="s">
        <v>110</v>
      </c>
      <c r="Y320" s="54"/>
      <c r="Z320" s="54"/>
      <c r="AA320" s="54"/>
      <c r="AB320" s="54"/>
      <c r="AC320" s="54">
        <v>1922920.39</v>
      </c>
      <c r="AD320" s="54">
        <v>2493271.63</v>
      </c>
      <c r="AE320" s="54">
        <v>2520762.31</v>
      </c>
      <c r="AF320" s="54">
        <v>2538779.45</v>
      </c>
      <c r="AG320" s="54">
        <v>2566640.21</v>
      </c>
      <c r="AH320" s="54">
        <v>2590353.9</v>
      </c>
      <c r="AI320" s="54">
        <v>2613104.75</v>
      </c>
      <c r="AJ320" s="54">
        <v>2636690.92</v>
      </c>
      <c r="AK320" s="54">
        <v>2658373.0</v>
      </c>
      <c r="AL320" s="54">
        <v>2682028.77</v>
      </c>
      <c r="AM320" s="54">
        <v>2701699.72</v>
      </c>
      <c r="AN320" s="54">
        <v>2722116.52</v>
      </c>
      <c r="AO320" s="54">
        <v>2714748.31</v>
      </c>
      <c r="AP320" s="53">
        <v>643021.64</v>
      </c>
      <c r="AQ320" s="53">
        <v>648589.35</v>
      </c>
      <c r="AR320" s="53">
        <v>585320.19</v>
      </c>
      <c r="AS320" s="53">
        <v>590091.3</v>
      </c>
      <c r="AT320" s="53">
        <v>594830.0</v>
      </c>
      <c r="AU320" s="53">
        <f t="array" ref="AU320">XLOOKUP(C320,'PL TOTAL D0'!A:A,'PL TOTAL D0'!C:C,"")</f>
        <v>595256.8</v>
      </c>
    </row>
    <row r="321" ht="15.75" customHeight="1">
      <c r="A321" s="41" t="s">
        <v>43</v>
      </c>
      <c r="B321" s="42" t="s">
        <v>1160</v>
      </c>
      <c r="C321" s="43" t="s">
        <v>1161</v>
      </c>
      <c r="D321" s="44" t="s">
        <v>18</v>
      </c>
      <c r="E321" s="45" t="s">
        <v>170</v>
      </c>
      <c r="F321" s="44" t="s">
        <v>191</v>
      </c>
      <c r="G321" s="44" t="str">
        <f t="shared" si="1"/>
        <v>Breno</v>
      </c>
      <c r="H321" s="46" t="s">
        <v>97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139"/>
      <c r="R321" s="139"/>
      <c r="S321" s="45" t="s">
        <v>99</v>
      </c>
      <c r="T321" s="24" t="s">
        <v>1162</v>
      </c>
      <c r="U321" s="9" t="s">
        <v>29</v>
      </c>
      <c r="V321" s="51" t="str">
        <f t="shared" si="3"/>
        <v>Ativo</v>
      </c>
      <c r="W321" s="45"/>
      <c r="X321" s="52" t="s">
        <v>101</v>
      </c>
      <c r="Y321" s="54"/>
      <c r="Z321" s="54"/>
      <c r="AA321" s="54"/>
      <c r="AB321" s="54"/>
      <c r="AC321" s="54">
        <v>0.0</v>
      </c>
      <c r="AD321" s="54">
        <v>0.0</v>
      </c>
      <c r="AE321" s="54">
        <v>0.0</v>
      </c>
      <c r="AF321" s="54">
        <v>1257106.81</v>
      </c>
      <c r="AG321" s="54">
        <v>1279464.7</v>
      </c>
      <c r="AH321" s="54">
        <v>1303880.5</v>
      </c>
      <c r="AI321" s="54">
        <v>1319712.68</v>
      </c>
      <c r="AJ321" s="54">
        <v>1301655.48</v>
      </c>
      <c r="AK321" s="54">
        <v>1306517.9</v>
      </c>
      <c r="AL321" s="54">
        <v>1294721.43</v>
      </c>
      <c r="AM321" s="54">
        <v>1309541.25</v>
      </c>
      <c r="AN321" s="54">
        <v>1332806.55</v>
      </c>
      <c r="AO321" s="54">
        <v>935959.23</v>
      </c>
      <c r="AP321" s="53">
        <v>939767.14</v>
      </c>
      <c r="AQ321" s="53">
        <v>929335.64</v>
      </c>
      <c r="AR321" s="53">
        <v>915961.54</v>
      </c>
      <c r="AS321" s="53">
        <v>900357.0</v>
      </c>
      <c r="AT321" s="53">
        <v>878661.4</v>
      </c>
      <c r="AU321" s="53">
        <f t="array" ref="AU321">XLOOKUP(C321,'PL TOTAL D0'!A:A,'PL TOTAL D0'!C:C,"")</f>
        <v>886321.2</v>
      </c>
    </row>
    <row r="322" ht="15.75" customHeight="1">
      <c r="A322" s="41" t="s">
        <v>43</v>
      </c>
      <c r="B322" s="55" t="s">
        <v>1163</v>
      </c>
      <c r="C322" s="56" t="s">
        <v>1164</v>
      </c>
      <c r="D322" s="9" t="s">
        <v>18</v>
      </c>
      <c r="E322" s="24" t="s">
        <v>29</v>
      </c>
      <c r="F322" s="9" t="s">
        <v>366</v>
      </c>
      <c r="G322" s="44" t="str">
        <f t="shared" si="1"/>
        <v>Augusto</v>
      </c>
      <c r="H322" s="51" t="s">
        <v>114</v>
      </c>
      <c r="I322" s="51" t="s">
        <v>24</v>
      </c>
      <c r="J322" s="44" t="str">
        <f t="shared" si="6"/>
        <v>Não</v>
      </c>
      <c r="K322" s="57">
        <v>45470.0</v>
      </c>
      <c r="L322" s="45"/>
      <c r="M322" s="24" t="s">
        <v>55</v>
      </c>
      <c r="N322" s="58">
        <v>0.011</v>
      </c>
      <c r="O322" s="9" t="s">
        <v>24</v>
      </c>
      <c r="P322" s="59">
        <v>0.0</v>
      </c>
      <c r="Q322" s="139"/>
      <c r="R322" s="139"/>
      <c r="S322" s="24" t="s">
        <v>99</v>
      </c>
      <c r="T322" s="24" t="s">
        <v>1165</v>
      </c>
      <c r="U322" s="9" t="s">
        <v>29</v>
      </c>
      <c r="V322" s="51" t="str">
        <f t="shared" si="3"/>
        <v>Ativo</v>
      </c>
      <c r="W322" s="24" t="s">
        <v>68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300000.0</v>
      </c>
      <c r="AU322" s="53">
        <f t="array" ref="AU322">XLOOKUP(C322,'PL TOTAL D0'!A:A,'PL TOTAL D0'!C:C,"")</f>
        <v>300487.2</v>
      </c>
    </row>
    <row r="323" ht="15.75" customHeight="1">
      <c r="A323" s="41" t="s">
        <v>43</v>
      </c>
      <c r="B323" s="55" t="s">
        <v>1163</v>
      </c>
      <c r="C323" s="56" t="s">
        <v>1166</v>
      </c>
      <c r="D323" s="9" t="s">
        <v>18</v>
      </c>
      <c r="E323" s="24" t="s">
        <v>29</v>
      </c>
      <c r="F323" s="9" t="s">
        <v>366</v>
      </c>
      <c r="G323" s="44" t="str">
        <f t="shared" si="1"/>
        <v>#N/A</v>
      </c>
      <c r="H323" s="51" t="s">
        <v>114</v>
      </c>
      <c r="I323" s="51" t="s">
        <v>24</v>
      </c>
      <c r="J323" s="44" t="str">
        <f t="shared" si="6"/>
        <v>Sim</v>
      </c>
      <c r="K323" s="57">
        <v>45470.0</v>
      </c>
      <c r="L323" s="45"/>
      <c r="M323" s="24" t="s">
        <v>184</v>
      </c>
      <c r="N323" s="58">
        <v>0.018</v>
      </c>
      <c r="O323" s="9" t="s">
        <v>185</v>
      </c>
      <c r="P323" s="59">
        <v>0.2</v>
      </c>
      <c r="Q323" s="60" t="s">
        <v>1167</v>
      </c>
      <c r="R323" s="139"/>
      <c r="S323" s="24" t="s">
        <v>99</v>
      </c>
      <c r="T323" s="24" t="s">
        <v>1165</v>
      </c>
      <c r="U323" s="9" t="s">
        <v>29</v>
      </c>
      <c r="V323" s="51" t="str">
        <f t="shared" si="3"/>
        <v>Ativo</v>
      </c>
      <c r="W323" s="24" t="s">
        <v>68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0.0</v>
      </c>
      <c r="AU323" s="53" t="str">
        <f t="array" ref="AU323">XLOOKUP(C323,'PL TOTAL D0'!A:A,'PL TOTAL D0'!C:C,"")</f>
        <v/>
      </c>
    </row>
    <row r="324" ht="15.75" customHeight="1">
      <c r="A324" s="41" t="s">
        <v>43</v>
      </c>
      <c r="B324" s="61" t="s">
        <v>1168</v>
      </c>
      <c r="C324" s="43" t="s">
        <v>1169</v>
      </c>
      <c r="D324" s="44" t="s">
        <v>18</v>
      </c>
      <c r="E324" s="45" t="s">
        <v>170</v>
      </c>
      <c r="F324" s="44" t="s">
        <v>171</v>
      </c>
      <c r="G324" s="44" t="str">
        <f t="shared" si="1"/>
        <v>Breno</v>
      </c>
      <c r="H324" s="46" t="s">
        <v>97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99</v>
      </c>
      <c r="T324" s="24" t="s">
        <v>1170</v>
      </c>
      <c r="U324" s="9" t="s">
        <v>174</v>
      </c>
      <c r="V324" s="51" t="str">
        <f t="shared" si="3"/>
        <v>Ativo</v>
      </c>
      <c r="W324" s="45"/>
      <c r="X324" s="52" t="s">
        <v>101</v>
      </c>
      <c r="Y324" s="54"/>
      <c r="Z324" s="54"/>
      <c r="AA324" s="54"/>
      <c r="AB324" s="54"/>
      <c r="AC324" s="54"/>
      <c r="AD324" s="54"/>
      <c r="AE324" s="54">
        <v>0.0</v>
      </c>
      <c r="AF324" s="54">
        <v>355326.46</v>
      </c>
      <c r="AG324" s="54">
        <v>360391.21</v>
      </c>
      <c r="AH324" s="54">
        <v>366511.0</v>
      </c>
      <c r="AI324" s="54">
        <v>370316.11</v>
      </c>
      <c r="AJ324" s="54">
        <v>367855.05</v>
      </c>
      <c r="AK324" s="54">
        <v>369466.61</v>
      </c>
      <c r="AL324" s="54">
        <v>368762.06</v>
      </c>
      <c r="AM324" s="54">
        <v>376416.68</v>
      </c>
      <c r="AN324" s="54">
        <v>381656.46</v>
      </c>
      <c r="AO324" s="54">
        <v>375998.35</v>
      </c>
      <c r="AP324" s="53">
        <v>378904.15</v>
      </c>
      <c r="AQ324" s="53">
        <v>581827.86</v>
      </c>
      <c r="AR324" s="53">
        <v>577271.54</v>
      </c>
      <c r="AS324" s="53">
        <v>574841.0</v>
      </c>
      <c r="AT324" s="53">
        <v>578389.1</v>
      </c>
      <c r="AU324" s="53">
        <f t="array" ref="AU324">XLOOKUP(C324,'PL TOTAL D0'!A:A,'PL TOTAL D0'!C:C,"")</f>
        <v>583242</v>
      </c>
    </row>
    <row r="325" ht="15.75" customHeight="1">
      <c r="A325" s="41" t="s">
        <v>43</v>
      </c>
      <c r="B325" s="61" t="s">
        <v>1171</v>
      </c>
      <c r="C325" s="43" t="s">
        <v>1172</v>
      </c>
      <c r="D325" s="44" t="s">
        <v>18</v>
      </c>
      <c r="E325" s="45" t="s">
        <v>29</v>
      </c>
      <c r="F325" s="44" t="s">
        <v>288</v>
      </c>
      <c r="G325" s="44" t="str">
        <f t="shared" si="1"/>
        <v>Breno</v>
      </c>
      <c r="H325" s="46" t="s">
        <v>97</v>
      </c>
      <c r="I325" s="46" t="s">
        <v>24</v>
      </c>
      <c r="J325" s="44" t="str">
        <f t="shared" si="6"/>
        <v>Não</v>
      </c>
      <c r="K325" s="47">
        <v>45008.0</v>
      </c>
      <c r="L325" s="45"/>
      <c r="M325" s="45" t="s">
        <v>55</v>
      </c>
      <c r="N325" s="48">
        <v>0.012</v>
      </c>
      <c r="O325" s="44" t="s">
        <v>24</v>
      </c>
      <c r="P325" s="49">
        <v>0.0</v>
      </c>
      <c r="Q325" s="139"/>
      <c r="R325" s="139"/>
      <c r="S325" s="45" t="s">
        <v>99</v>
      </c>
      <c r="T325" s="24" t="s">
        <v>1173</v>
      </c>
      <c r="U325" s="9" t="s">
        <v>780</v>
      </c>
      <c r="V325" s="51" t="str">
        <f t="shared" si="3"/>
        <v>Ativo</v>
      </c>
      <c r="W325" s="45"/>
      <c r="X325" s="52" t="s">
        <v>110</v>
      </c>
      <c r="Y325" s="54"/>
      <c r="Z325" s="54"/>
      <c r="AA325" s="54"/>
      <c r="AB325" s="54"/>
      <c r="AC325" s="54"/>
      <c r="AD325" s="54"/>
      <c r="AE325" s="54">
        <v>501068.64</v>
      </c>
      <c r="AF325" s="54">
        <v>504869.41</v>
      </c>
      <c r="AG325" s="54">
        <v>510334.32</v>
      </c>
      <c r="AH325" s="54">
        <v>514928.52</v>
      </c>
      <c r="AI325" s="54">
        <v>519371.42</v>
      </c>
      <c r="AJ325" s="54">
        <v>524719.4</v>
      </c>
      <c r="AK325" s="54">
        <v>529041.09</v>
      </c>
      <c r="AL325" s="54">
        <v>533677.29</v>
      </c>
      <c r="AM325" s="54">
        <v>534608.02</v>
      </c>
      <c r="AN325" s="54">
        <v>538744.15</v>
      </c>
      <c r="AO325" s="54">
        <v>543769.68</v>
      </c>
      <c r="AP325" s="53">
        <v>548219.32</v>
      </c>
      <c r="AQ325" s="53">
        <v>550429.91</v>
      </c>
      <c r="AR325" s="53">
        <v>552172.42</v>
      </c>
      <c r="AS325" s="53">
        <v>556571.5</v>
      </c>
      <c r="AT325" s="53">
        <v>560574.7</v>
      </c>
      <c r="AU325" s="53">
        <f t="array" ref="AU325">XLOOKUP(C325,'PL TOTAL D0'!A:A,'PL TOTAL D0'!C:C,"")</f>
        <v>560941.8</v>
      </c>
    </row>
    <row r="326" ht="15.75" customHeight="1">
      <c r="A326" s="41" t="s">
        <v>43</v>
      </c>
      <c r="B326" s="42" t="s">
        <v>1174</v>
      </c>
      <c r="C326" s="43" t="s">
        <v>1175</v>
      </c>
      <c r="D326" s="44" t="s">
        <v>18</v>
      </c>
      <c r="E326" s="45" t="s">
        <v>19</v>
      </c>
      <c r="F326" s="44" t="s">
        <v>207</v>
      </c>
      <c r="G326" s="44" t="str">
        <f t="shared" si="1"/>
        <v>Breno</v>
      </c>
      <c r="H326" s="46" t="s">
        <v>97</v>
      </c>
      <c r="I326" s="46" t="s">
        <v>24</v>
      </c>
      <c r="J326" s="44" t="str">
        <f t="shared" si="6"/>
        <v>Não</v>
      </c>
      <c r="K326" s="47">
        <v>44909.0</v>
      </c>
      <c r="L326" s="45"/>
      <c r="M326" s="45" t="s">
        <v>55</v>
      </c>
      <c r="N326" s="48">
        <v>0.01</v>
      </c>
      <c r="O326" s="44" t="s">
        <v>24</v>
      </c>
      <c r="P326" s="49">
        <v>0.0</v>
      </c>
      <c r="Q326" s="139"/>
      <c r="R326" s="139"/>
      <c r="S326" s="45" t="s">
        <v>362</v>
      </c>
      <c r="T326" s="24">
        <v>4.7341517000108E13</v>
      </c>
      <c r="U326" s="9" t="s">
        <v>19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>
        <v>1200247.58</v>
      </c>
      <c r="AC326" s="54">
        <v>1178447.93</v>
      </c>
      <c r="AD326" s="54">
        <v>1152279.75</v>
      </c>
      <c r="AE326" s="54">
        <v>1129848.76</v>
      </c>
      <c r="AF326" s="54">
        <v>1110519.6</v>
      </c>
      <c r="AG326" s="54">
        <v>1098123.19</v>
      </c>
      <c r="AH326" s="54">
        <v>1093084.04</v>
      </c>
      <c r="AI326" s="54">
        <v>1090968.79</v>
      </c>
      <c r="AJ326" s="54">
        <v>1064172.67</v>
      </c>
      <c r="AK326" s="54">
        <v>1072675.14</v>
      </c>
      <c r="AL326" s="54">
        <v>1067565.04</v>
      </c>
      <c r="AM326" s="54">
        <v>1053672.81</v>
      </c>
      <c r="AN326" s="54">
        <v>1045311.94</v>
      </c>
      <c r="AO326" s="54">
        <v>1037210.17</v>
      </c>
      <c r="AP326" s="53">
        <v>896369.06</v>
      </c>
      <c r="AQ326" s="53">
        <v>874087.61</v>
      </c>
      <c r="AR326" s="53">
        <v>797210.69</v>
      </c>
      <c r="AS326" s="53">
        <v>716020.1</v>
      </c>
      <c r="AT326" s="53">
        <v>669078.6</v>
      </c>
      <c r="AU326" s="53">
        <f t="array" ref="AU326">XLOOKUP(C326,'PL TOTAL D0'!A:A,'PL TOTAL D0'!C:C,"")</f>
        <v>669739</v>
      </c>
    </row>
    <row r="327" ht="15.75" customHeight="1">
      <c r="A327" s="41" t="s">
        <v>43</v>
      </c>
      <c r="B327" s="42" t="s">
        <v>1176</v>
      </c>
      <c r="C327" s="43" t="s">
        <v>1177</v>
      </c>
      <c r="D327" s="44" t="s">
        <v>18</v>
      </c>
      <c r="E327" s="45" t="s">
        <v>170</v>
      </c>
      <c r="F327" s="44" t="s">
        <v>171</v>
      </c>
      <c r="G327" s="44" t="str">
        <f t="shared" si="1"/>
        <v>Breno</v>
      </c>
      <c r="H327" s="46" t="s">
        <v>97</v>
      </c>
      <c r="I327" s="46" t="s">
        <v>24</v>
      </c>
      <c r="J327" s="44" t="str">
        <f t="shared" si="6"/>
        <v>Não</v>
      </c>
      <c r="K327" s="47">
        <v>45034.0</v>
      </c>
      <c r="L327" s="45"/>
      <c r="M327" s="45" t="s">
        <v>184</v>
      </c>
      <c r="N327" s="48">
        <v>0.015</v>
      </c>
      <c r="O327" s="44" t="s">
        <v>185</v>
      </c>
      <c r="P327" s="49">
        <v>0.2</v>
      </c>
      <c r="Q327" s="50"/>
      <c r="R327" s="50"/>
      <c r="S327" s="45" t="s">
        <v>99</v>
      </c>
      <c r="T327" s="24" t="s">
        <v>1178</v>
      </c>
      <c r="U327" s="9" t="s">
        <v>174</v>
      </c>
      <c r="V327" s="51" t="str">
        <f t="shared" si="3"/>
        <v>Ativo</v>
      </c>
      <c r="W327" s="45"/>
      <c r="X327" s="52" t="s">
        <v>101</v>
      </c>
      <c r="Y327" s="54"/>
      <c r="Z327" s="54"/>
      <c r="AA327" s="54"/>
      <c r="AB327" s="54"/>
      <c r="AC327" s="54"/>
      <c r="AD327" s="54"/>
      <c r="AE327" s="54">
        <v>0.0</v>
      </c>
      <c r="AF327" s="54">
        <v>14649.95</v>
      </c>
      <c r="AG327" s="54">
        <v>347561.87</v>
      </c>
      <c r="AH327" s="54">
        <v>375835.95</v>
      </c>
      <c r="AI327" s="54">
        <v>460484.47</v>
      </c>
      <c r="AJ327" s="54">
        <v>471049.81</v>
      </c>
      <c r="AK327" s="54">
        <v>499682.77</v>
      </c>
      <c r="AL327" s="54">
        <v>522608.53</v>
      </c>
      <c r="AM327" s="54">
        <v>572538.7</v>
      </c>
      <c r="AN327" s="54">
        <v>634632.13</v>
      </c>
      <c r="AO327" s="54">
        <v>593675.26</v>
      </c>
      <c r="AP327" s="53">
        <v>602012.14</v>
      </c>
      <c r="AQ327" s="53">
        <v>640051.07</v>
      </c>
      <c r="AR327" s="53">
        <v>614196.9</v>
      </c>
      <c r="AS327" s="53">
        <v>613215.2</v>
      </c>
      <c r="AT327" s="53">
        <v>628701.6</v>
      </c>
      <c r="AU327" s="53">
        <f t="array" ref="AU327">XLOOKUP(C327,'PL TOTAL D0'!A:A,'PL TOTAL D0'!C:C,"")</f>
        <v>647159.3</v>
      </c>
    </row>
    <row r="328" ht="15.75" customHeight="1">
      <c r="A328" s="41" t="s">
        <v>43</v>
      </c>
      <c r="B328" s="61" t="s">
        <v>1176</v>
      </c>
      <c r="C328" s="43" t="s">
        <v>1179</v>
      </c>
      <c r="D328" s="44" t="s">
        <v>18</v>
      </c>
      <c r="E328" s="45" t="s">
        <v>170</v>
      </c>
      <c r="F328" s="44" t="s">
        <v>171</v>
      </c>
      <c r="G328" s="44" t="str">
        <f t="shared" si="1"/>
        <v>Breno</v>
      </c>
      <c r="H328" s="46" t="s">
        <v>97</v>
      </c>
      <c r="I328" s="46" t="s">
        <v>24</v>
      </c>
      <c r="J328" s="44" t="str">
        <f t="shared" si="6"/>
        <v>Não</v>
      </c>
      <c r="K328" s="47">
        <v>45033.0</v>
      </c>
      <c r="L328" s="45"/>
      <c r="M328" s="45" t="s">
        <v>55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99</v>
      </c>
      <c r="T328" s="24" t="s">
        <v>1178</v>
      </c>
      <c r="U328" s="9" t="s">
        <v>174</v>
      </c>
      <c r="V328" s="51" t="str">
        <f t="shared" si="3"/>
        <v>Ativo</v>
      </c>
      <c r="W328" s="45"/>
      <c r="X328" s="52" t="s">
        <v>101</v>
      </c>
      <c r="Y328" s="54"/>
      <c r="Z328" s="54"/>
      <c r="AA328" s="54"/>
      <c r="AB328" s="54"/>
      <c r="AC328" s="54"/>
      <c r="AD328" s="54"/>
      <c r="AE328" s="54">
        <v>0.0</v>
      </c>
      <c r="AF328" s="54">
        <v>15035.36</v>
      </c>
      <c r="AG328" s="54">
        <v>494989.38</v>
      </c>
      <c r="AH328" s="54">
        <v>493279.87</v>
      </c>
      <c r="AI328" s="54">
        <v>532488.02</v>
      </c>
      <c r="AJ328" s="54">
        <v>562884.98</v>
      </c>
      <c r="AK328" s="54">
        <v>592435.26</v>
      </c>
      <c r="AL328" s="54">
        <v>637936.48</v>
      </c>
      <c r="AM328" s="54">
        <v>672615.94</v>
      </c>
      <c r="AN328" s="54">
        <v>717838.38</v>
      </c>
      <c r="AO328" s="54">
        <v>724329.76</v>
      </c>
      <c r="AP328" s="53">
        <v>729024.97</v>
      </c>
      <c r="AQ328" s="53">
        <v>765575.63</v>
      </c>
      <c r="AR328" s="53">
        <v>771439.14</v>
      </c>
      <c r="AS328" s="53">
        <v>794094.8</v>
      </c>
      <c r="AT328" s="53">
        <v>799726.2</v>
      </c>
      <c r="AU328" s="53">
        <f t="array" ref="AU328">XLOOKUP(C328,'PL TOTAL D0'!A:A,'PL TOTAL D0'!C:C,"")</f>
        <v>799953.3</v>
      </c>
    </row>
    <row r="329" ht="15.75" customHeight="1">
      <c r="A329" s="41" t="s">
        <v>43</v>
      </c>
      <c r="B329" s="61" t="s">
        <v>1176</v>
      </c>
      <c r="C329" s="43" t="s">
        <v>1180</v>
      </c>
      <c r="D329" s="44" t="s">
        <v>18</v>
      </c>
      <c r="E329" s="45" t="s">
        <v>170</v>
      </c>
      <c r="F329" s="44" t="s">
        <v>171</v>
      </c>
      <c r="G329" s="44" t="str">
        <f t="shared" si="1"/>
        <v>#N/A</v>
      </c>
      <c r="H329" s="46" t="s">
        <v>180</v>
      </c>
      <c r="I329" s="46" t="s">
        <v>24</v>
      </c>
      <c r="J329" s="44" t="str">
        <f t="shared" si="6"/>
        <v>Não</v>
      </c>
      <c r="K329" s="47">
        <v>45077.0</v>
      </c>
      <c r="L329" s="72">
        <v>45036.0</v>
      </c>
      <c r="M329" s="45" t="s">
        <v>184</v>
      </c>
      <c r="N329" s="48">
        <v>0.015</v>
      </c>
      <c r="O329" s="44" t="s">
        <v>185</v>
      </c>
      <c r="P329" s="49">
        <v>0.2</v>
      </c>
      <c r="Q329" s="122"/>
      <c r="R329" s="122"/>
      <c r="S329" s="45" t="s">
        <v>99</v>
      </c>
      <c r="T329" s="24" t="s">
        <v>1178</v>
      </c>
      <c r="U329" s="9" t="s">
        <v>174</v>
      </c>
      <c r="V329" s="51" t="str">
        <f t="shared" si="3"/>
        <v>Encerrado</v>
      </c>
      <c r="W329" s="45"/>
      <c r="X329" s="52"/>
      <c r="Y329" s="54"/>
      <c r="Z329" s="54"/>
      <c r="AA329" s="54"/>
      <c r="AB329" s="54"/>
      <c r="AC329" s="54"/>
      <c r="AD329" s="54"/>
      <c r="AE329" s="54">
        <v>0.0</v>
      </c>
      <c r="AF329" s="54">
        <v>0.0</v>
      </c>
      <c r="AG329" s="54">
        <v>0.0</v>
      </c>
      <c r="AH329" s="54">
        <v>0.0</v>
      </c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0.0</v>
      </c>
      <c r="AO329" s="54">
        <v>0.0</v>
      </c>
      <c r="AP329" s="53">
        <v>0.0</v>
      </c>
      <c r="AQ329" s="53">
        <v>0.0</v>
      </c>
      <c r="AR329" s="53">
        <v>0.0</v>
      </c>
      <c r="AS329" s="53">
        <v>0.0</v>
      </c>
      <c r="AT329" s="53">
        <v>0.0</v>
      </c>
      <c r="AU329" s="53" t="str">
        <f t="array" ref="AU329">XLOOKUP(C329,'PL TOTAL D0'!A:A,'PL TOTAL D0'!C:C,"")</f>
        <v/>
      </c>
    </row>
    <row r="330" ht="15.75" customHeight="1">
      <c r="A330" s="41" t="s">
        <v>43</v>
      </c>
      <c r="B330" s="61" t="s">
        <v>1181</v>
      </c>
      <c r="C330" s="43" t="s">
        <v>1182</v>
      </c>
      <c r="D330" s="9" t="s">
        <v>60</v>
      </c>
      <c r="E330" s="45" t="s">
        <v>29</v>
      </c>
      <c r="F330" s="9" t="s">
        <v>61</v>
      </c>
      <c r="G330" s="44" t="str">
        <f t="shared" si="1"/>
        <v>Bruno</v>
      </c>
      <c r="H330" s="46" t="s">
        <v>97</v>
      </c>
      <c r="I330" s="46" t="s">
        <v>24</v>
      </c>
      <c r="J330" s="44" t="str">
        <f t="shared" si="6"/>
        <v>Não</v>
      </c>
      <c r="K330" s="47">
        <v>45063.0</v>
      </c>
      <c r="L330" s="62"/>
      <c r="M330" s="45" t="s">
        <v>55</v>
      </c>
      <c r="N330" s="48">
        <v>0.01</v>
      </c>
      <c r="O330" s="44" t="s">
        <v>24</v>
      </c>
      <c r="P330" s="49">
        <v>0.0</v>
      </c>
      <c r="Q330" s="122"/>
      <c r="R330" s="122"/>
      <c r="S330" s="45" t="s">
        <v>362</v>
      </c>
      <c r="T330" s="24">
        <v>3.7057387000122E13</v>
      </c>
      <c r="U330" s="9" t="s">
        <v>29</v>
      </c>
      <c r="V330" s="51" t="str">
        <f t="shared" si="3"/>
        <v>Ativo</v>
      </c>
      <c r="W330" s="45"/>
      <c r="X330" s="52" t="s">
        <v>101</v>
      </c>
      <c r="Y330" s="54"/>
      <c r="Z330" s="54"/>
      <c r="AA330" s="54"/>
      <c r="AB330" s="54"/>
      <c r="AC330" s="54"/>
      <c r="AD330" s="54"/>
      <c r="AE330" s="54"/>
      <c r="AF330" s="54">
        <v>0.0</v>
      </c>
      <c r="AG330" s="54">
        <v>0.0</v>
      </c>
      <c r="AH330" s="54">
        <v>1273091.45</v>
      </c>
      <c r="AI330" s="54">
        <v>1283492.26</v>
      </c>
      <c r="AJ330" s="54">
        <v>1291270.0</v>
      </c>
      <c r="AK330" s="54">
        <v>1297464.97</v>
      </c>
      <c r="AL330" s="54">
        <v>1337778.23</v>
      </c>
      <c r="AM330" s="54">
        <v>1347751.78</v>
      </c>
      <c r="AN330" s="54">
        <v>1357641.77</v>
      </c>
      <c r="AO330" s="54">
        <v>1366302.01</v>
      </c>
      <c r="AP330" s="53">
        <v>1376805.84</v>
      </c>
      <c r="AQ330" s="53">
        <v>1384069.46</v>
      </c>
      <c r="AR330" s="53">
        <v>1384590.58</v>
      </c>
      <c r="AS330" s="53">
        <v>1387450.0</v>
      </c>
      <c r="AT330" s="53">
        <v>1394987.0</v>
      </c>
      <c r="AU330" s="53">
        <f t="array" ref="AU330">XLOOKUP(C330,'PL TOTAL D0'!A:A,'PL TOTAL D0'!C:C,"")</f>
        <v>1396066</v>
      </c>
    </row>
    <row r="331" ht="15.75" customHeight="1">
      <c r="A331" s="41" t="s">
        <v>43</v>
      </c>
      <c r="B331" s="55" t="s">
        <v>1183</v>
      </c>
      <c r="C331" s="43" t="s">
        <v>1184</v>
      </c>
      <c r="D331" s="44" t="s">
        <v>18</v>
      </c>
      <c r="E331" s="45" t="s">
        <v>19</v>
      </c>
      <c r="F331" s="45" t="s">
        <v>250</v>
      </c>
      <c r="G331" s="44" t="str">
        <f t="shared" si="1"/>
        <v>Augusto</v>
      </c>
      <c r="H331" s="46" t="s">
        <v>97</v>
      </c>
      <c r="I331" s="51" t="s">
        <v>24</v>
      </c>
      <c r="J331" s="44" t="str">
        <f t="shared" si="6"/>
        <v>Não</v>
      </c>
      <c r="K331" s="62">
        <v>45163.0</v>
      </c>
      <c r="L331" s="41"/>
      <c r="M331" s="45" t="s">
        <v>55</v>
      </c>
      <c r="N331" s="117">
        <v>0.012</v>
      </c>
      <c r="O331" s="44" t="s">
        <v>24</v>
      </c>
      <c r="P331" s="49">
        <v>0.0</v>
      </c>
      <c r="Q331" s="73"/>
      <c r="R331" s="74"/>
      <c r="S331" s="45" t="s">
        <v>362</v>
      </c>
      <c r="T331" s="24" t="s">
        <v>1185</v>
      </c>
      <c r="U331" s="24" t="s">
        <v>19</v>
      </c>
      <c r="V331" s="51" t="str">
        <f t="shared" si="3"/>
        <v>Ativo</v>
      </c>
      <c r="W331" s="45"/>
      <c r="X331" s="52" t="s">
        <v>101</v>
      </c>
      <c r="Y331" s="191"/>
      <c r="Z331" s="191"/>
      <c r="AA331" s="191"/>
      <c r="AB331" s="191"/>
      <c r="AC331" s="54"/>
      <c r="AD331" s="54"/>
      <c r="AE331" s="54"/>
      <c r="AF331" s="54"/>
      <c r="AG331" s="54"/>
      <c r="AH331" s="54"/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100000.0</v>
      </c>
      <c r="AO331" s="54">
        <v>302510.1</v>
      </c>
      <c r="AP331" s="53">
        <v>284642.17</v>
      </c>
      <c r="AQ331" s="53">
        <v>53523.46</v>
      </c>
      <c r="AR331" s="53">
        <v>9670.62</v>
      </c>
      <c r="AS331" s="53">
        <v>9733.72</v>
      </c>
      <c r="AT331" s="53">
        <v>9792.17</v>
      </c>
      <c r="AU331" s="53">
        <f t="array" ref="AU331">XLOOKUP(C331,'PL TOTAL D0'!A:A,'PL TOTAL D0'!C:C,"")</f>
        <v>9792.49</v>
      </c>
    </row>
    <row r="332" ht="15.75" customHeight="1">
      <c r="A332" s="41" t="s">
        <v>43</v>
      </c>
      <c r="B332" s="55" t="s">
        <v>1183</v>
      </c>
      <c r="C332" s="43" t="s">
        <v>1186</v>
      </c>
      <c r="D332" s="44" t="s">
        <v>18</v>
      </c>
      <c r="E332" s="45" t="s">
        <v>19</v>
      </c>
      <c r="F332" s="44" t="s">
        <v>250</v>
      </c>
      <c r="G332" s="44" t="str">
        <f t="shared" si="1"/>
        <v>Bruno</v>
      </c>
      <c r="H332" s="46" t="s">
        <v>97</v>
      </c>
      <c r="I332" s="46" t="s">
        <v>24</v>
      </c>
      <c r="J332" s="44" t="str">
        <f t="shared" si="6"/>
        <v>Sim</v>
      </c>
      <c r="K332" s="47">
        <v>44964.0</v>
      </c>
      <c r="L332" s="45"/>
      <c r="M332" s="45" t="s">
        <v>98</v>
      </c>
      <c r="N332" s="48">
        <v>0.012</v>
      </c>
      <c r="O332" s="44" t="s">
        <v>24</v>
      </c>
      <c r="P332" s="49">
        <v>0.0</v>
      </c>
      <c r="Q332" s="60" t="s">
        <v>1187</v>
      </c>
      <c r="R332" s="50"/>
      <c r="S332" s="45" t="s">
        <v>362</v>
      </c>
      <c r="T332" s="24" t="s">
        <v>1188</v>
      </c>
      <c r="U332" s="9" t="s">
        <v>19</v>
      </c>
      <c r="V332" s="51" t="str">
        <f t="shared" si="3"/>
        <v>Ativo</v>
      </c>
      <c r="W332" s="45"/>
      <c r="X332" s="52" t="s">
        <v>101</v>
      </c>
      <c r="Y332" s="54"/>
      <c r="Z332" s="54"/>
      <c r="AA332" s="54"/>
      <c r="AB332" s="54"/>
      <c r="AC332" s="54">
        <v>0.0</v>
      </c>
      <c r="AD332" s="54">
        <v>1.590662459E7</v>
      </c>
      <c r="AE332" s="54">
        <v>1.591476817E7</v>
      </c>
      <c r="AF332" s="54">
        <v>1.604461861E7</v>
      </c>
      <c r="AG332" s="54">
        <v>1.589627726E7</v>
      </c>
      <c r="AH332" s="54">
        <v>1.605861637E7</v>
      </c>
      <c r="AI332" s="54">
        <v>1.609982012E7</v>
      </c>
      <c r="AJ332" s="54">
        <v>1.614164387E7</v>
      </c>
      <c r="AK332" s="54">
        <v>1.602877065E7</v>
      </c>
      <c r="AL332" s="54">
        <v>1.605470201E7</v>
      </c>
      <c r="AM332" s="54">
        <v>1.62120854E7</v>
      </c>
      <c r="AN332" s="54">
        <v>1.637399143E7</v>
      </c>
      <c r="AO332" s="54">
        <v>1.638818682E7</v>
      </c>
      <c r="AP332" s="53">
        <v>1.652078305E7</v>
      </c>
      <c r="AQ332" s="53">
        <v>1.652389002E7</v>
      </c>
      <c r="AR332" s="53">
        <v>1.632882182E7</v>
      </c>
      <c r="AS332" s="53">
        <v>1.6292999E7</v>
      </c>
      <c r="AT332" s="53">
        <v>1.5518198E7</v>
      </c>
      <c r="AU332" s="53">
        <f t="array" ref="AU332">XLOOKUP(C332,'PL TOTAL D0'!A:A,'PL TOTAL D0'!C:C,"")</f>
        <v>15413278</v>
      </c>
    </row>
    <row r="333" ht="15.75" customHeight="1">
      <c r="A333" s="41" t="s">
        <v>43</v>
      </c>
      <c r="B333" s="55" t="s">
        <v>1183</v>
      </c>
      <c r="C333" s="43" t="s">
        <v>1189</v>
      </c>
      <c r="D333" s="44" t="s">
        <v>18</v>
      </c>
      <c r="E333" s="45" t="s">
        <v>19</v>
      </c>
      <c r="F333" s="45" t="s">
        <v>250</v>
      </c>
      <c r="G333" s="44" t="str">
        <f t="shared" si="1"/>
        <v>Breno</v>
      </c>
      <c r="H333" s="46" t="s">
        <v>97</v>
      </c>
      <c r="I333" s="46" t="s">
        <v>24</v>
      </c>
      <c r="J333" s="44" t="str">
        <f t="shared" si="6"/>
        <v>Não</v>
      </c>
      <c r="K333" s="62">
        <v>44965.0</v>
      </c>
      <c r="L333" s="41"/>
      <c r="M333" s="45" t="s">
        <v>98</v>
      </c>
      <c r="N333" s="117">
        <v>0.012</v>
      </c>
      <c r="O333" s="44" t="s">
        <v>24</v>
      </c>
      <c r="P333" s="49">
        <v>0.0</v>
      </c>
      <c r="Q333" s="74"/>
      <c r="R333" s="74"/>
      <c r="S333" s="45" t="s">
        <v>362</v>
      </c>
      <c r="T333" s="24" t="s">
        <v>1190</v>
      </c>
      <c r="U333" s="24" t="s">
        <v>19</v>
      </c>
      <c r="V333" s="51" t="str">
        <f t="shared" si="3"/>
        <v>Ativo</v>
      </c>
      <c r="W333" s="45"/>
      <c r="X333" s="52" t="s">
        <v>101</v>
      </c>
      <c r="Y333" s="191"/>
      <c r="Z333" s="191"/>
      <c r="AA333" s="191"/>
      <c r="AB333" s="191"/>
      <c r="AC333" s="54">
        <v>0.0</v>
      </c>
      <c r="AD333" s="54">
        <v>1138799.16</v>
      </c>
      <c r="AE333" s="54">
        <v>1152760.38</v>
      </c>
      <c r="AF333" s="54">
        <v>1159316.29</v>
      </c>
      <c r="AG333" s="54">
        <v>1160229.71</v>
      </c>
      <c r="AH333" s="54">
        <v>1171602.83</v>
      </c>
      <c r="AI333" s="54">
        <v>1139042.65</v>
      </c>
      <c r="AJ333" s="54">
        <v>1117404.69</v>
      </c>
      <c r="AK333" s="54">
        <v>1092085.04</v>
      </c>
      <c r="AL333" s="54">
        <v>1066207.24</v>
      </c>
      <c r="AM333" s="54">
        <v>1039388.49</v>
      </c>
      <c r="AN333" s="54">
        <v>1013924.21</v>
      </c>
      <c r="AO333" s="54">
        <v>994627.3</v>
      </c>
      <c r="AP333" s="53">
        <v>967761.19</v>
      </c>
      <c r="AQ333" s="53">
        <v>955552.47</v>
      </c>
      <c r="AR333" s="53">
        <v>962906.76</v>
      </c>
      <c r="AS333" s="53">
        <v>878129.5</v>
      </c>
      <c r="AT333" s="53">
        <v>884266.5</v>
      </c>
      <c r="AU333" s="53">
        <f t="array" ref="AU333">XLOOKUP(C333,'PL TOTAL D0'!A:A,'PL TOTAL D0'!C:C,"")</f>
        <v>884856.8</v>
      </c>
    </row>
    <row r="334" ht="15.75" customHeight="1">
      <c r="A334" s="41" t="s">
        <v>43</v>
      </c>
      <c r="B334" s="66" t="s">
        <v>1191</v>
      </c>
      <c r="C334" s="71" t="s">
        <v>1192</v>
      </c>
      <c r="D334" s="44" t="s">
        <v>95</v>
      </c>
      <c r="E334" s="45" t="s">
        <v>29</v>
      </c>
      <c r="F334" s="45" t="s">
        <v>96</v>
      </c>
      <c r="G334" s="44" t="str">
        <f t="shared" si="1"/>
        <v>Breno</v>
      </c>
      <c r="H334" s="46" t="s">
        <v>97</v>
      </c>
      <c r="I334" s="46" t="s">
        <v>24</v>
      </c>
      <c r="J334" s="44" t="str">
        <f t="shared" si="6"/>
        <v>Não</v>
      </c>
      <c r="K334" s="62">
        <v>45229.0</v>
      </c>
      <c r="L334" s="41"/>
      <c r="M334" s="45" t="s">
        <v>98</v>
      </c>
      <c r="N334" s="117">
        <v>0.012</v>
      </c>
      <c r="O334" s="44" t="s">
        <v>48</v>
      </c>
      <c r="P334" s="49">
        <v>0.1</v>
      </c>
      <c r="Q334" s="74"/>
      <c r="R334" s="74"/>
      <c r="S334" s="45" t="s">
        <v>99</v>
      </c>
      <c r="T334" s="24" t="s">
        <v>1193</v>
      </c>
      <c r="U334" s="24" t="s">
        <v>34</v>
      </c>
      <c r="V334" s="51" t="str">
        <f t="shared" si="3"/>
        <v>Ativo</v>
      </c>
      <c r="W334" s="45"/>
      <c r="X334" s="52" t="s">
        <v>110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>
        <v>904514.02</v>
      </c>
      <c r="AM334" s="54">
        <v>915017.5</v>
      </c>
      <c r="AN334" s="54">
        <v>966258.68</v>
      </c>
      <c r="AO334" s="54">
        <v>963443.81</v>
      </c>
      <c r="AP334" s="53">
        <v>939249.23</v>
      </c>
      <c r="AQ334" s="53">
        <v>948513.33</v>
      </c>
      <c r="AR334" s="53">
        <v>946014.79</v>
      </c>
      <c r="AS334" s="53">
        <v>949805.9</v>
      </c>
      <c r="AT334" s="53">
        <v>954600.2</v>
      </c>
      <c r="AU334" s="53">
        <f t="array" ref="AU334">XLOOKUP(C334,'PL TOTAL D0'!A:A,'PL TOTAL D0'!C:C,"")</f>
        <v>954716</v>
      </c>
    </row>
    <row r="335" ht="15.75" customHeight="1">
      <c r="A335" s="41" t="s">
        <v>43</v>
      </c>
      <c r="B335" s="55" t="s">
        <v>1194</v>
      </c>
      <c r="C335" s="43" t="s">
        <v>1195</v>
      </c>
      <c r="D335" s="44" t="s">
        <v>18</v>
      </c>
      <c r="E335" s="45" t="s">
        <v>19</v>
      </c>
      <c r="F335" s="44" t="s">
        <v>20</v>
      </c>
      <c r="G335" s="44" t="str">
        <f t="shared" si="1"/>
        <v>Bruno</v>
      </c>
      <c r="H335" s="46" t="s">
        <v>97</v>
      </c>
      <c r="I335" s="46" t="s">
        <v>24</v>
      </c>
      <c r="J335" s="44" t="str">
        <f t="shared" si="6"/>
        <v>Não</v>
      </c>
      <c r="K335" s="47">
        <v>44607.0</v>
      </c>
      <c r="L335" s="45"/>
      <c r="M335" s="24" t="s">
        <v>131</v>
      </c>
      <c r="N335" s="48">
        <v>0.012</v>
      </c>
      <c r="O335" s="44" t="s">
        <v>48</v>
      </c>
      <c r="P335" s="49">
        <v>0.1</v>
      </c>
      <c r="Q335" s="192"/>
      <c r="R335" s="60" t="s">
        <v>1196</v>
      </c>
      <c r="S335" s="45" t="s">
        <v>99</v>
      </c>
      <c r="T335" s="24" t="s">
        <v>1197</v>
      </c>
      <c r="U335" s="9" t="s">
        <v>19</v>
      </c>
      <c r="V335" s="51" t="str">
        <f t="shared" si="3"/>
        <v>Ativo</v>
      </c>
      <c r="W335" s="45"/>
      <c r="X335" s="52" t="s">
        <v>110</v>
      </c>
      <c r="Y335" s="54"/>
      <c r="Z335" s="54"/>
      <c r="AA335" s="54"/>
      <c r="AB335" s="54"/>
      <c r="AC335" s="54">
        <v>0.0</v>
      </c>
      <c r="AD335" s="54">
        <v>1174012.95</v>
      </c>
      <c r="AE335" s="54">
        <v>1278337.14</v>
      </c>
      <c r="AF335" s="54">
        <v>1277504.53</v>
      </c>
      <c r="AG335" s="54">
        <v>1309970.99</v>
      </c>
      <c r="AH335" s="54">
        <v>1337693.54</v>
      </c>
      <c r="AI335" s="54">
        <v>1349842.02</v>
      </c>
      <c r="AJ335" s="54">
        <v>1345337.41</v>
      </c>
      <c r="AK335" s="54">
        <v>1346431.58</v>
      </c>
      <c r="AL335" s="54">
        <v>1330950.57</v>
      </c>
      <c r="AM335" s="54">
        <v>1492941.21</v>
      </c>
      <c r="AN335" s="54">
        <v>1513517.47</v>
      </c>
      <c r="AO335" s="54">
        <v>1523641.36</v>
      </c>
      <c r="AP335" s="53">
        <v>1563944.12</v>
      </c>
      <c r="AQ335" s="53">
        <v>1596659.71</v>
      </c>
      <c r="AR335" s="53">
        <v>1600539.36</v>
      </c>
      <c r="AS335" s="53">
        <v>1630504.0</v>
      </c>
      <c r="AT335" s="53">
        <v>1679940.0</v>
      </c>
      <c r="AU335" s="53">
        <f t="array" ref="AU335">XLOOKUP(C335,'PL TOTAL D0'!A:A,'PL TOTAL D0'!C:C,"")</f>
        <v>1681864</v>
      </c>
    </row>
    <row r="336" ht="15.75" customHeight="1">
      <c r="A336" s="41" t="s">
        <v>43</v>
      </c>
      <c r="B336" s="61" t="s">
        <v>1198</v>
      </c>
      <c r="C336" s="43" t="s">
        <v>1199</v>
      </c>
      <c r="D336" s="44" t="s">
        <v>18</v>
      </c>
      <c r="E336" s="45" t="s">
        <v>29</v>
      </c>
      <c r="F336" s="44" t="s">
        <v>162</v>
      </c>
      <c r="G336" s="44" t="str">
        <f t="shared" si="1"/>
        <v>Augusto</v>
      </c>
      <c r="H336" s="46" t="s">
        <v>97</v>
      </c>
      <c r="I336" s="46" t="s">
        <v>24</v>
      </c>
      <c r="J336" s="44" t="str">
        <f t="shared" si="6"/>
        <v>Não</v>
      </c>
      <c r="K336" s="47">
        <v>45036.0</v>
      </c>
      <c r="L336" s="45"/>
      <c r="M336" s="45" t="s">
        <v>382</v>
      </c>
      <c r="N336" s="48">
        <v>0.003</v>
      </c>
      <c r="O336" s="44" t="s">
        <v>24</v>
      </c>
      <c r="P336" s="49">
        <v>0.0</v>
      </c>
      <c r="Q336" s="50"/>
      <c r="R336" s="50"/>
      <c r="S336" s="45" t="s">
        <v>362</v>
      </c>
      <c r="T336" s="24" t="s">
        <v>1200</v>
      </c>
      <c r="U336" s="9" t="s">
        <v>29</v>
      </c>
      <c r="V336" s="51" t="str">
        <f t="shared" si="3"/>
        <v>Ativo</v>
      </c>
      <c r="W336" s="45"/>
      <c r="X336" s="52" t="s">
        <v>110</v>
      </c>
      <c r="Y336" s="54"/>
      <c r="Z336" s="54"/>
      <c r="AA336" s="54"/>
      <c r="AB336" s="54"/>
      <c r="AC336" s="54"/>
      <c r="AD336" s="54"/>
      <c r="AE336" s="54">
        <v>0.0</v>
      </c>
      <c r="AF336" s="54">
        <v>332686.07</v>
      </c>
      <c r="AG336" s="54">
        <v>276198.08</v>
      </c>
      <c r="AH336" s="54">
        <v>277203.64</v>
      </c>
      <c r="AI336" s="54">
        <v>280072.57</v>
      </c>
      <c r="AJ336" s="54">
        <v>383540.6</v>
      </c>
      <c r="AK336" s="54">
        <v>386603.64</v>
      </c>
      <c r="AL336" s="54">
        <v>389507.22</v>
      </c>
      <c r="AM336" s="54">
        <v>393323.7</v>
      </c>
      <c r="AN336" s="54">
        <v>697637.75</v>
      </c>
      <c r="AO336" s="54">
        <v>35204.2</v>
      </c>
      <c r="AP336" s="53">
        <v>35324.09</v>
      </c>
      <c r="AQ336" s="53">
        <v>85768.99</v>
      </c>
      <c r="AR336" s="53">
        <v>85896.69</v>
      </c>
      <c r="AS336" s="53">
        <v>86552.94</v>
      </c>
      <c r="AT336" s="53">
        <v>338468.3</v>
      </c>
      <c r="AU336" s="53">
        <f t="array" ref="AU336">XLOOKUP(C336,'PL TOTAL D0'!A:A,'PL TOTAL D0'!C:C,"")</f>
        <v>338859.8</v>
      </c>
    </row>
    <row r="337" ht="15.75" customHeight="1">
      <c r="A337" s="41" t="s">
        <v>43</v>
      </c>
      <c r="B337" s="42" t="s">
        <v>1201</v>
      </c>
      <c r="C337" s="43" t="s">
        <v>1202</v>
      </c>
      <c r="D337" s="44" t="s">
        <v>18</v>
      </c>
      <c r="E337" s="45" t="s">
        <v>29</v>
      </c>
      <c r="F337" s="44" t="s">
        <v>162</v>
      </c>
      <c r="G337" s="44" t="str">
        <f t="shared" si="1"/>
        <v>Augusto</v>
      </c>
      <c r="H337" s="46" t="s">
        <v>97</v>
      </c>
      <c r="I337" s="46" t="s">
        <v>24</v>
      </c>
      <c r="J337" s="44" t="str">
        <f t="shared" si="6"/>
        <v>Não</v>
      </c>
      <c r="K337" s="47">
        <v>44981.0</v>
      </c>
      <c r="L337" s="45"/>
      <c r="M337" s="45" t="s">
        <v>55</v>
      </c>
      <c r="N337" s="48">
        <v>0.007</v>
      </c>
      <c r="O337" s="44" t="s">
        <v>24</v>
      </c>
      <c r="P337" s="49">
        <v>0.0</v>
      </c>
      <c r="Q337" s="139"/>
      <c r="R337" s="139"/>
      <c r="S337" s="45" t="s">
        <v>99</v>
      </c>
      <c r="T337" s="24" t="s">
        <v>1203</v>
      </c>
      <c r="U337" s="9" t="s">
        <v>29</v>
      </c>
      <c r="V337" s="51" t="str">
        <f t="shared" si="3"/>
        <v>Ativo</v>
      </c>
      <c r="W337" s="45"/>
      <c r="X337" s="52" t="s">
        <v>110</v>
      </c>
      <c r="Y337" s="54"/>
      <c r="Z337" s="54"/>
      <c r="AA337" s="54"/>
      <c r="AB337" s="54"/>
      <c r="AC337" s="54">
        <v>0.0</v>
      </c>
      <c r="AD337" s="54">
        <v>682529.36</v>
      </c>
      <c r="AE337" s="54">
        <v>695807.82</v>
      </c>
      <c r="AF337" s="54">
        <v>700054.09</v>
      </c>
      <c r="AG337" s="54">
        <v>707734.86</v>
      </c>
      <c r="AH337" s="54">
        <v>714716.36</v>
      </c>
      <c r="AI337" s="54">
        <v>721538.05</v>
      </c>
      <c r="AJ337" s="54">
        <v>729037.97</v>
      </c>
      <c r="AK337" s="54">
        <v>734751.36</v>
      </c>
      <c r="AL337" s="54">
        <v>740955.26</v>
      </c>
      <c r="AM337" s="54">
        <v>747605.34</v>
      </c>
      <c r="AN337" s="54">
        <v>754218.37</v>
      </c>
      <c r="AO337" s="54">
        <v>26930.08</v>
      </c>
      <c r="AP337" s="53">
        <v>26721.29</v>
      </c>
      <c r="AQ337" s="53">
        <v>26929.96</v>
      </c>
      <c r="AR337" s="53">
        <v>27030.13</v>
      </c>
      <c r="AS337" s="53">
        <v>27180.49</v>
      </c>
      <c r="AT337" s="53">
        <v>27379.61</v>
      </c>
      <c r="AU337" s="53">
        <f t="array" ref="AU337">XLOOKUP(C337,'PL TOTAL D0'!A:A,'PL TOTAL D0'!C:C,"")</f>
        <v>27407.13</v>
      </c>
    </row>
    <row r="338" ht="15.75" customHeight="1">
      <c r="A338" s="41" t="s">
        <v>43</v>
      </c>
      <c r="B338" s="55" t="s">
        <v>1204</v>
      </c>
      <c r="C338" s="43" t="s">
        <v>1205</v>
      </c>
      <c r="D338" s="44" t="s">
        <v>18</v>
      </c>
      <c r="E338" s="45" t="s">
        <v>19</v>
      </c>
      <c r="F338" s="44" t="s">
        <v>113</v>
      </c>
      <c r="G338" s="44" t="str">
        <f t="shared" si="1"/>
        <v>Augusto</v>
      </c>
      <c r="H338" s="46" t="s">
        <v>97</v>
      </c>
      <c r="I338" s="46" t="s">
        <v>24</v>
      </c>
      <c r="J338" s="44" t="str">
        <f t="shared" si="6"/>
        <v>Não</v>
      </c>
      <c r="K338" s="47">
        <v>44974.0</v>
      </c>
      <c r="L338" s="45"/>
      <c r="M338" s="45" t="s">
        <v>98</v>
      </c>
      <c r="N338" s="48">
        <v>0.012</v>
      </c>
      <c r="O338" s="44" t="s">
        <v>24</v>
      </c>
      <c r="P338" s="49">
        <v>0.0</v>
      </c>
      <c r="Q338" s="139"/>
      <c r="R338" s="139"/>
      <c r="S338" s="45" t="s">
        <v>99</v>
      </c>
      <c r="T338" s="24" t="s">
        <v>1206</v>
      </c>
      <c r="U338" s="9" t="s">
        <v>19</v>
      </c>
      <c r="V338" s="51" t="str">
        <f t="shared" si="3"/>
        <v>Ativo</v>
      </c>
      <c r="W338" s="45"/>
      <c r="X338" s="52" t="s">
        <v>110</v>
      </c>
      <c r="Y338" s="54"/>
      <c r="Z338" s="54"/>
      <c r="AA338" s="54"/>
      <c r="AB338" s="54"/>
      <c r="AC338" s="54">
        <v>0.0</v>
      </c>
      <c r="AD338" s="54">
        <v>198564.62</v>
      </c>
      <c r="AE338" s="54">
        <v>218727.87</v>
      </c>
      <c r="AF338" s="54">
        <v>220678.08</v>
      </c>
      <c r="AG338" s="54">
        <v>223209.27</v>
      </c>
      <c r="AH338" s="54">
        <v>223725.03</v>
      </c>
      <c r="AI338" s="54">
        <v>225654.51</v>
      </c>
      <c r="AJ338" s="54">
        <v>227507.52</v>
      </c>
      <c r="AK338" s="54">
        <v>228719.24</v>
      </c>
      <c r="AL338" s="54">
        <v>229311.73</v>
      </c>
      <c r="AM338" s="54">
        <v>232522.65</v>
      </c>
      <c r="AN338" s="54">
        <v>234023.54</v>
      </c>
      <c r="AO338" s="54">
        <v>233431.32</v>
      </c>
      <c r="AP338" s="53">
        <v>235521.53</v>
      </c>
      <c r="AQ338" s="53">
        <v>237902.88</v>
      </c>
      <c r="AR338" s="53">
        <v>237983.6</v>
      </c>
      <c r="AS338" s="53">
        <v>293242.3</v>
      </c>
      <c r="AT338" s="53">
        <v>294801.9</v>
      </c>
      <c r="AU338" s="53">
        <f t="array" ref="AU338">XLOOKUP(C338,'PL TOTAL D0'!A:A,'PL TOTAL D0'!C:C,"")</f>
        <v>296184.9</v>
      </c>
    </row>
    <row r="339" ht="15.75" customHeight="1">
      <c r="A339" s="41" t="s">
        <v>43</v>
      </c>
      <c r="B339" s="55" t="s">
        <v>1207</v>
      </c>
      <c r="C339" s="56" t="s">
        <v>1208</v>
      </c>
      <c r="D339" s="9" t="s">
        <v>18</v>
      </c>
      <c r="E339" s="24" t="s">
        <v>19</v>
      </c>
      <c r="F339" s="9" t="s">
        <v>20</v>
      </c>
      <c r="G339" s="44" t="str">
        <f t="shared" si="1"/>
        <v>Augusto</v>
      </c>
      <c r="H339" s="51" t="s">
        <v>97</v>
      </c>
      <c r="I339" s="51" t="s">
        <v>24</v>
      </c>
      <c r="J339" s="44" t="str">
        <f t="shared" si="6"/>
        <v>Não</v>
      </c>
      <c r="K339" s="57">
        <v>45448.0</v>
      </c>
      <c r="L339" s="45"/>
      <c r="M339" s="24" t="s">
        <v>55</v>
      </c>
      <c r="N339" s="58">
        <v>0.012</v>
      </c>
      <c r="O339" s="9" t="s">
        <v>24</v>
      </c>
      <c r="P339" s="59">
        <v>0.0</v>
      </c>
      <c r="Q339" s="139"/>
      <c r="R339" s="139"/>
      <c r="S339" s="24" t="s">
        <v>99</v>
      </c>
      <c r="T339" s="24" t="s">
        <v>1209</v>
      </c>
      <c r="U339" s="9" t="s">
        <v>19</v>
      </c>
      <c r="V339" s="51" t="str">
        <f t="shared" si="3"/>
        <v>Ativo</v>
      </c>
      <c r="W339" s="24" t="s">
        <v>63</v>
      </c>
      <c r="X339" s="52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/>
      <c r="AR339" s="53"/>
      <c r="AS339" s="53"/>
      <c r="AT339" s="53">
        <v>101367.4</v>
      </c>
      <c r="AU339" s="53">
        <f t="array" ref="AU339">XLOOKUP(C339,'PL TOTAL D0'!A:A,'PL TOTAL D0'!C:C,"")</f>
        <v>177833.7</v>
      </c>
    </row>
    <row r="340" ht="15.75" customHeight="1">
      <c r="A340" s="41" t="s">
        <v>43</v>
      </c>
      <c r="B340" s="42" t="s">
        <v>1210</v>
      </c>
      <c r="C340" s="43" t="s">
        <v>1211</v>
      </c>
      <c r="D340" s="44" t="s">
        <v>18</v>
      </c>
      <c r="E340" s="45" t="s">
        <v>29</v>
      </c>
      <c r="F340" s="44" t="s">
        <v>135</v>
      </c>
      <c r="G340" s="44" t="str">
        <f t="shared" si="1"/>
        <v>Augusto</v>
      </c>
      <c r="H340" s="46" t="s">
        <v>97</v>
      </c>
      <c r="I340" s="46" t="s">
        <v>24</v>
      </c>
      <c r="J340" s="44" t="str">
        <f t="shared" si="6"/>
        <v>Não</v>
      </c>
      <c r="K340" s="47">
        <v>45049.0</v>
      </c>
      <c r="L340" s="45"/>
      <c r="M340" s="45" t="s">
        <v>55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99</v>
      </c>
      <c r="T340" s="24" t="s">
        <v>1212</v>
      </c>
      <c r="U340" s="9" t="s">
        <v>29</v>
      </c>
      <c r="V340" s="51" t="str">
        <f t="shared" si="3"/>
        <v>Ativo</v>
      </c>
      <c r="W340" s="45"/>
      <c r="X340" s="52" t="s">
        <v>110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121930.35</v>
      </c>
      <c r="AH340" s="54">
        <v>123227.77</v>
      </c>
      <c r="AI340" s="54">
        <v>124208.62</v>
      </c>
      <c r="AJ340" s="54">
        <v>125034.68</v>
      </c>
      <c r="AK340" s="54">
        <v>125505.87</v>
      </c>
      <c r="AL340" s="54">
        <v>126058.34</v>
      </c>
      <c r="AM340" s="54">
        <v>127439.03</v>
      </c>
      <c r="AN340" s="54">
        <v>128225.21</v>
      </c>
      <c r="AO340" s="54">
        <v>129283.53</v>
      </c>
      <c r="AP340" s="53">
        <v>129992.96</v>
      </c>
      <c r="AQ340" s="53">
        <v>129147.12</v>
      </c>
      <c r="AR340" s="53">
        <v>259932.89</v>
      </c>
      <c r="AS340" s="53">
        <v>262153.9</v>
      </c>
      <c r="AT340" s="53">
        <v>264292.1</v>
      </c>
      <c r="AU340" s="53">
        <f t="array" ref="AU340">XLOOKUP(C340,'PL TOTAL D0'!A:A,'PL TOTAL D0'!C:C,"")</f>
        <v>264478</v>
      </c>
    </row>
    <row r="341" ht="15.75" customHeight="1">
      <c r="A341" s="41" t="s">
        <v>43</v>
      </c>
      <c r="B341" s="42" t="s">
        <v>1213</v>
      </c>
      <c r="C341" s="43" t="s">
        <v>1214</v>
      </c>
      <c r="D341" s="44" t="s">
        <v>18</v>
      </c>
      <c r="E341" s="45" t="s">
        <v>170</v>
      </c>
      <c r="F341" s="44" t="s">
        <v>171</v>
      </c>
      <c r="G341" s="44" t="str">
        <f t="shared" si="1"/>
        <v>Augusto</v>
      </c>
      <c r="H341" s="46" t="s">
        <v>97</v>
      </c>
      <c r="I341" s="46" t="s">
        <v>24</v>
      </c>
      <c r="J341" s="44" t="str">
        <f t="shared" si="6"/>
        <v>Não</v>
      </c>
      <c r="K341" s="47">
        <v>44907.0</v>
      </c>
      <c r="L341" s="45"/>
      <c r="M341" s="45" t="s">
        <v>55</v>
      </c>
      <c r="N341" s="48">
        <v>0.01</v>
      </c>
      <c r="O341" s="44" t="s">
        <v>24</v>
      </c>
      <c r="P341" s="49">
        <v>0.0</v>
      </c>
      <c r="Q341" s="139"/>
      <c r="R341" s="139"/>
      <c r="S341" s="45" t="s">
        <v>99</v>
      </c>
      <c r="T341" s="24" t="s">
        <v>1215</v>
      </c>
      <c r="U341" s="9" t="s">
        <v>174</v>
      </c>
      <c r="V341" s="51" t="str">
        <f t="shared" si="3"/>
        <v>Ativo</v>
      </c>
      <c r="W341" s="45"/>
      <c r="X341" s="52" t="s">
        <v>101</v>
      </c>
      <c r="Y341" s="54"/>
      <c r="Z341" s="54"/>
      <c r="AA341" s="54"/>
      <c r="AB341" s="54">
        <v>100701.58</v>
      </c>
      <c r="AC341" s="54">
        <v>137089.41</v>
      </c>
      <c r="AD341" s="54">
        <v>198714.47</v>
      </c>
      <c r="AE341" s="54">
        <v>200875.49</v>
      </c>
      <c r="AF341" s="54">
        <v>202443.78</v>
      </c>
      <c r="AG341" s="54">
        <v>204655.88</v>
      </c>
      <c r="AH341" s="54">
        <v>206621.5</v>
      </c>
      <c r="AI341" s="54">
        <v>208460.87</v>
      </c>
      <c r="AJ341" s="54">
        <v>210444.58</v>
      </c>
      <c r="AK341" s="54">
        <v>212200.92</v>
      </c>
      <c r="AL341" s="54">
        <v>214129.11</v>
      </c>
      <c r="AM341" s="54">
        <v>215668.41</v>
      </c>
      <c r="AN341" s="54">
        <v>240628.91</v>
      </c>
      <c r="AO341" s="54">
        <v>242446.82</v>
      </c>
      <c r="AP341" s="53">
        <v>244187.75</v>
      </c>
      <c r="AQ341" s="53">
        <v>245889.8</v>
      </c>
      <c r="AR341" s="53">
        <v>247888.35</v>
      </c>
      <c r="AS341" s="53">
        <v>249735.1</v>
      </c>
      <c r="AT341" s="53">
        <v>251771.9</v>
      </c>
      <c r="AU341" s="53">
        <f t="array" ref="AU341">XLOOKUP(C341,'PL TOTAL D0'!A:A,'PL TOTAL D0'!C:C,"")</f>
        <v>251997</v>
      </c>
    </row>
    <row r="342" ht="15.75" customHeight="1">
      <c r="A342" s="41" t="s">
        <v>43</v>
      </c>
      <c r="B342" s="42" t="s">
        <v>1216</v>
      </c>
      <c r="C342" s="43" t="s">
        <v>1217</v>
      </c>
      <c r="D342" s="44" t="s">
        <v>18</v>
      </c>
      <c r="E342" s="45" t="s">
        <v>170</v>
      </c>
      <c r="F342" s="44" t="s">
        <v>171</v>
      </c>
      <c r="G342" s="44" t="str">
        <f t="shared" si="1"/>
        <v>Augusto</v>
      </c>
      <c r="H342" s="46" t="s">
        <v>97</v>
      </c>
      <c r="I342" s="46" t="s">
        <v>24</v>
      </c>
      <c r="J342" s="44" t="str">
        <f t="shared" si="6"/>
        <v>Não</v>
      </c>
      <c r="K342" s="47">
        <v>45096.0</v>
      </c>
      <c r="L342" s="62"/>
      <c r="M342" s="45" t="s">
        <v>184</v>
      </c>
      <c r="N342" s="48">
        <v>0.015</v>
      </c>
      <c r="O342" s="44" t="s">
        <v>185</v>
      </c>
      <c r="P342" s="49">
        <v>0.2</v>
      </c>
      <c r="Q342" s="139"/>
      <c r="R342" s="139"/>
      <c r="S342" s="45" t="s">
        <v>99</v>
      </c>
      <c r="T342" s="24" t="s">
        <v>1215</v>
      </c>
      <c r="U342" s="9" t="s">
        <v>174</v>
      </c>
      <c r="V342" s="51" t="str">
        <f t="shared" si="3"/>
        <v>Ativo</v>
      </c>
      <c r="W342" s="45"/>
      <c r="X342" s="52" t="s">
        <v>101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>
        <v>50012.0</v>
      </c>
      <c r="AI342" s="54">
        <v>52613.31</v>
      </c>
      <c r="AJ342" s="54">
        <v>52357.9</v>
      </c>
      <c r="AK342" s="54">
        <v>51291.39</v>
      </c>
      <c r="AL342" s="54">
        <v>49034.53</v>
      </c>
      <c r="AM342" s="54">
        <v>52727.17</v>
      </c>
      <c r="AN342" s="54">
        <v>81625.76</v>
      </c>
      <c r="AO342" s="54">
        <v>75028.81</v>
      </c>
      <c r="AP342" s="53">
        <v>76155.46</v>
      </c>
      <c r="AQ342" s="53">
        <v>77351.94</v>
      </c>
      <c r="AR342" s="53">
        <v>74113.97</v>
      </c>
      <c r="AS342" s="53">
        <v>72659.43</v>
      </c>
      <c r="AT342" s="53">
        <v>72750.49</v>
      </c>
      <c r="AU342" s="53">
        <f t="array" ref="AU342">XLOOKUP(C342,'PL TOTAL D0'!A:A,'PL TOTAL D0'!C:C,"")</f>
        <v>74448.74</v>
      </c>
    </row>
    <row r="343" ht="15.75" customHeight="1">
      <c r="A343" s="41" t="s">
        <v>43</v>
      </c>
      <c r="B343" s="61" t="s">
        <v>1218</v>
      </c>
      <c r="C343" s="43" t="s">
        <v>1219</v>
      </c>
      <c r="D343" s="44" t="s">
        <v>18</v>
      </c>
      <c r="E343" s="45" t="s">
        <v>29</v>
      </c>
      <c r="F343" s="44" t="s">
        <v>288</v>
      </c>
      <c r="G343" s="44" t="str">
        <f t="shared" si="1"/>
        <v>Augusto</v>
      </c>
      <c r="H343" s="46" t="s">
        <v>140</v>
      </c>
      <c r="I343" s="51" t="s">
        <v>213</v>
      </c>
      <c r="J343" s="44" t="str">
        <f t="shared" si="6"/>
        <v>Não</v>
      </c>
      <c r="K343" s="47">
        <v>45020.0</v>
      </c>
      <c r="L343" s="45"/>
      <c r="M343" s="45" t="s">
        <v>47</v>
      </c>
      <c r="N343" s="48">
        <v>0.015</v>
      </c>
      <c r="O343" s="44" t="s">
        <v>48</v>
      </c>
      <c r="P343" s="49">
        <v>0.1</v>
      </c>
      <c r="Q343" s="193"/>
      <c r="R343" s="139"/>
      <c r="S343" s="45" t="s">
        <v>99</v>
      </c>
      <c r="T343" s="24" t="s">
        <v>1220</v>
      </c>
      <c r="U343" s="9" t="s">
        <v>29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/>
      <c r="AC343" s="54"/>
      <c r="AD343" s="54"/>
      <c r="AE343" s="54">
        <v>0.0</v>
      </c>
      <c r="AF343" s="54">
        <v>30115.64</v>
      </c>
      <c r="AG343" s="54">
        <v>31014.04</v>
      </c>
      <c r="AH343" s="54">
        <v>31904.55</v>
      </c>
      <c r="AI343" s="54">
        <v>32117.36</v>
      </c>
      <c r="AJ343" s="54">
        <v>34059.66</v>
      </c>
      <c r="AK343" s="54">
        <v>34005.36</v>
      </c>
      <c r="AL343" s="54">
        <v>15733.96</v>
      </c>
      <c r="AM343" s="54">
        <v>0.0</v>
      </c>
      <c r="AN343" s="54">
        <v>0.0</v>
      </c>
      <c r="AO343" s="54">
        <v>0.0</v>
      </c>
      <c r="AP343" s="53">
        <v>0.39</v>
      </c>
      <c r="AQ343" s="53">
        <v>0.39</v>
      </c>
      <c r="AR343" s="53">
        <v>0.39</v>
      </c>
      <c r="AS343" s="53">
        <v>0.39</v>
      </c>
      <c r="AT343" s="53">
        <v>0.39</v>
      </c>
      <c r="AU343" s="53">
        <f t="array" ref="AU343">XLOOKUP(C343,'PL TOTAL D0'!A:A,'PL TOTAL D0'!C:C,"")</f>
        <v>0.39</v>
      </c>
    </row>
    <row r="344" ht="15.75" customHeight="1">
      <c r="A344" s="41" t="s">
        <v>43</v>
      </c>
      <c r="B344" s="42" t="s">
        <v>1221</v>
      </c>
      <c r="C344" s="43" t="s">
        <v>1222</v>
      </c>
      <c r="D344" s="44" t="s">
        <v>95</v>
      </c>
      <c r="E344" s="45" t="s">
        <v>29</v>
      </c>
      <c r="F344" s="44" t="s">
        <v>96</v>
      </c>
      <c r="G344" s="44" t="str">
        <f t="shared" si="1"/>
        <v>Augusto</v>
      </c>
      <c r="H344" s="51" t="s">
        <v>97</v>
      </c>
      <c r="I344" s="46" t="s">
        <v>24</v>
      </c>
      <c r="J344" s="44" t="str">
        <f t="shared" si="6"/>
        <v>Não</v>
      </c>
      <c r="K344" s="47">
        <v>45271.0</v>
      </c>
      <c r="L344" s="45"/>
      <c r="M344" s="93" t="s">
        <v>98</v>
      </c>
      <c r="N344" s="94">
        <v>0.012</v>
      </c>
      <c r="O344" s="95" t="s">
        <v>48</v>
      </c>
      <c r="P344" s="96">
        <v>0.1</v>
      </c>
      <c r="Q344" s="111"/>
      <c r="R344" s="139"/>
      <c r="S344" s="45" t="s">
        <v>99</v>
      </c>
      <c r="T344" s="24" t="s">
        <v>1223</v>
      </c>
      <c r="U344" s="9" t="s">
        <v>29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>
        <v>62254.58</v>
      </c>
      <c r="AO344" s="54">
        <v>62568.4</v>
      </c>
      <c r="AP344" s="53">
        <v>63356.81</v>
      </c>
      <c r="AQ344" s="53">
        <v>63760.24</v>
      </c>
      <c r="AR344" s="53">
        <v>63121.26</v>
      </c>
      <c r="AS344" s="53">
        <v>63561.23</v>
      </c>
      <c r="AT344" s="53">
        <v>63675.8</v>
      </c>
      <c r="AU344" s="53">
        <f t="array" ref="AU344">XLOOKUP(C344,'PL TOTAL D0'!A:A,'PL TOTAL D0'!C:C,"")</f>
        <v>63885.09</v>
      </c>
    </row>
    <row r="345" ht="15.75" customHeight="1">
      <c r="A345" s="41" t="s">
        <v>43</v>
      </c>
      <c r="B345" s="42" t="s">
        <v>1224</v>
      </c>
      <c r="C345" s="75" t="s">
        <v>1225</v>
      </c>
      <c r="D345" s="44" t="s">
        <v>18</v>
      </c>
      <c r="E345" s="45" t="s">
        <v>19</v>
      </c>
      <c r="F345" s="44" t="s">
        <v>20</v>
      </c>
      <c r="G345" s="44" t="str">
        <f t="shared" si="1"/>
        <v>Augusto</v>
      </c>
      <c r="H345" s="51" t="s">
        <v>97</v>
      </c>
      <c r="I345" s="51" t="s">
        <v>24</v>
      </c>
      <c r="J345" s="44" t="str">
        <f t="shared" si="6"/>
        <v>Não</v>
      </c>
      <c r="K345" s="47">
        <v>45166.0</v>
      </c>
      <c r="L345" s="62"/>
      <c r="M345" s="24" t="s">
        <v>131</v>
      </c>
      <c r="N345" s="48">
        <v>0.012</v>
      </c>
      <c r="O345" s="9" t="s">
        <v>48</v>
      </c>
      <c r="P345" s="59">
        <v>0.1</v>
      </c>
      <c r="Q345" s="139"/>
      <c r="R345" s="60" t="s">
        <v>1226</v>
      </c>
      <c r="S345" s="45" t="s">
        <v>99</v>
      </c>
      <c r="T345" s="24" t="s">
        <v>1227</v>
      </c>
      <c r="U345" s="9" t="s">
        <v>19</v>
      </c>
      <c r="V345" s="51" t="str">
        <f t="shared" si="3"/>
        <v>Ativo</v>
      </c>
      <c r="W345" s="45"/>
      <c r="X345" s="52" t="s">
        <v>110</v>
      </c>
      <c r="Y345" s="54"/>
      <c r="Z345" s="54"/>
      <c r="AA345" s="54"/>
      <c r="AB345" s="54"/>
      <c r="AC345" s="54"/>
      <c r="AD345" s="54"/>
      <c r="AE345" s="54"/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22511.16</v>
      </c>
      <c r="AL345" s="54">
        <v>22687.8</v>
      </c>
      <c r="AM345" s="54">
        <v>32876.65</v>
      </c>
      <c r="AN345" s="54">
        <v>33120.57</v>
      </c>
      <c r="AO345" s="54">
        <v>33420.7</v>
      </c>
      <c r="AP345" s="53">
        <v>33692.45</v>
      </c>
      <c r="AQ345" s="53">
        <v>33992.91</v>
      </c>
      <c r="AR345" s="53">
        <v>34191.93</v>
      </c>
      <c r="AS345" s="53">
        <v>34422.91</v>
      </c>
      <c r="AT345" s="53">
        <v>34646.38</v>
      </c>
      <c r="AU345" s="53">
        <f t="array" ref="AU345">XLOOKUP(C345,'PL TOTAL D0'!A:A,'PL TOTAL D0'!C:C,"")</f>
        <v>34671.31</v>
      </c>
    </row>
    <row r="346" ht="15.75" customHeight="1">
      <c r="A346" s="41" t="s">
        <v>43</v>
      </c>
      <c r="B346" s="42" t="s">
        <v>1228</v>
      </c>
      <c r="C346" s="43" t="s">
        <v>1229</v>
      </c>
      <c r="D346" s="44" t="s">
        <v>18</v>
      </c>
      <c r="E346" s="45" t="s">
        <v>170</v>
      </c>
      <c r="F346" s="44" t="s">
        <v>171</v>
      </c>
      <c r="G346" s="44" t="str">
        <f t="shared" si="1"/>
        <v>Breno</v>
      </c>
      <c r="H346" s="46" t="s">
        <v>97</v>
      </c>
      <c r="I346" s="46" t="s">
        <v>24</v>
      </c>
      <c r="J346" s="44" t="str">
        <f t="shared" si="6"/>
        <v>Não</v>
      </c>
      <c r="K346" s="47">
        <v>45029.0</v>
      </c>
      <c r="L346" s="45"/>
      <c r="M346" s="45" t="s">
        <v>55</v>
      </c>
      <c r="N346" s="48">
        <v>0.007</v>
      </c>
      <c r="O346" s="44" t="s">
        <v>24</v>
      </c>
      <c r="P346" s="49">
        <v>0.0</v>
      </c>
      <c r="Q346" s="60"/>
      <c r="R346" s="139"/>
      <c r="S346" s="45" t="s">
        <v>99</v>
      </c>
      <c r="T346" s="24" t="s">
        <v>1230</v>
      </c>
      <c r="U346" s="9" t="s">
        <v>174</v>
      </c>
      <c r="V346" s="51" t="str">
        <f t="shared" si="3"/>
        <v>Ativo</v>
      </c>
      <c r="W346" s="45"/>
      <c r="X346" s="52" t="s">
        <v>101</v>
      </c>
      <c r="Y346" s="54"/>
      <c r="Z346" s="54"/>
      <c r="AA346" s="54"/>
      <c r="AB346" s="54"/>
      <c r="AC346" s="54"/>
      <c r="AD346" s="54"/>
      <c r="AE346" s="54">
        <v>0.0</v>
      </c>
      <c r="AF346" s="54">
        <v>451821.82</v>
      </c>
      <c r="AG346" s="54">
        <v>525755.99</v>
      </c>
      <c r="AH346" s="54">
        <v>577636.93</v>
      </c>
      <c r="AI346" s="54">
        <v>572321.15</v>
      </c>
      <c r="AJ346" s="54">
        <v>577848.45</v>
      </c>
      <c r="AK346" s="54">
        <v>581436.87</v>
      </c>
      <c r="AL346" s="54">
        <v>585277.97</v>
      </c>
      <c r="AM346" s="54">
        <v>569347.56</v>
      </c>
      <c r="AN346" s="54">
        <v>574345.37</v>
      </c>
      <c r="AO346" s="54">
        <v>566283.76</v>
      </c>
      <c r="AP346" s="53">
        <v>570317.22</v>
      </c>
      <c r="AQ346" s="53">
        <v>574327.63</v>
      </c>
      <c r="AR346" s="53">
        <v>574185.27</v>
      </c>
      <c r="AS346" s="53">
        <v>578028.9</v>
      </c>
      <c r="AT346" s="53">
        <v>511965.7</v>
      </c>
      <c r="AU346" s="53">
        <f t="array" ref="AU346">XLOOKUP(C346,'PL TOTAL D0'!A:A,'PL TOTAL D0'!C:C,"")</f>
        <v>510980</v>
      </c>
    </row>
    <row r="347" ht="15.75" customHeight="1">
      <c r="A347" s="41" t="s">
        <v>43</v>
      </c>
      <c r="B347" s="42" t="s">
        <v>1231</v>
      </c>
      <c r="C347" s="43" t="s">
        <v>1232</v>
      </c>
      <c r="D347" s="44" t="s">
        <v>18</v>
      </c>
      <c r="E347" s="45" t="s">
        <v>29</v>
      </c>
      <c r="F347" s="44" t="s">
        <v>366</v>
      </c>
      <c r="G347" s="44" t="str">
        <f t="shared" si="1"/>
        <v>#N/A</v>
      </c>
      <c r="H347" s="46" t="s">
        <v>140</v>
      </c>
      <c r="I347" s="46" t="s">
        <v>213</v>
      </c>
      <c r="J347" s="44" t="str">
        <f t="shared" si="6"/>
        <v>Não</v>
      </c>
      <c r="K347" s="47">
        <v>45163.0</v>
      </c>
      <c r="L347" s="62"/>
      <c r="M347" s="45" t="s">
        <v>55</v>
      </c>
      <c r="N347" s="48">
        <v>0.012</v>
      </c>
      <c r="O347" s="44" t="s">
        <v>24</v>
      </c>
      <c r="P347" s="49">
        <v>0.0</v>
      </c>
      <c r="Q347" s="139"/>
      <c r="R347" s="50" t="s">
        <v>1233</v>
      </c>
      <c r="S347" s="45" t="s">
        <v>362</v>
      </c>
      <c r="T347" s="24" t="s">
        <v>1234</v>
      </c>
      <c r="U347" s="9" t="s">
        <v>145</v>
      </c>
      <c r="V347" s="51" t="str">
        <f t="shared" si="3"/>
        <v>Inativo</v>
      </c>
      <c r="W347" s="45"/>
      <c r="X347" s="52" t="s">
        <v>110</v>
      </c>
      <c r="Y347" s="54"/>
      <c r="Z347" s="54"/>
      <c r="AA347" s="54"/>
      <c r="AB347" s="54"/>
      <c r="AC347" s="54">
        <v>0.0</v>
      </c>
      <c r="AD347" s="54">
        <v>0.0</v>
      </c>
      <c r="AE347" s="54">
        <v>0.0</v>
      </c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0.0</v>
      </c>
      <c r="AL347" s="54">
        <v>0.0</v>
      </c>
      <c r="AM347" s="54">
        <v>0.0</v>
      </c>
      <c r="AN347" s="54">
        <v>0.0</v>
      </c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>
        <v>0.0</v>
      </c>
      <c r="AU347" s="53" t="str">
        <f t="array" ref="AU347">XLOOKUP(C347,'PL TOTAL D0'!A:A,'PL TOTAL D0'!C:C,"")</f>
        <v/>
      </c>
    </row>
    <row r="348" ht="15.75" customHeight="1">
      <c r="A348" s="41" t="s">
        <v>43</v>
      </c>
      <c r="B348" s="42" t="s">
        <v>1235</v>
      </c>
      <c r="C348" s="43" t="s">
        <v>1236</v>
      </c>
      <c r="D348" s="44" t="s">
        <v>95</v>
      </c>
      <c r="E348" s="45" t="s">
        <v>29</v>
      </c>
      <c r="F348" s="44" t="s">
        <v>405</v>
      </c>
      <c r="G348" s="44" t="str">
        <f t="shared" si="1"/>
        <v>Augusto</v>
      </c>
      <c r="H348" s="46" t="s">
        <v>97</v>
      </c>
      <c r="I348" s="46" t="s">
        <v>24</v>
      </c>
      <c r="J348" s="44" t="str">
        <f t="shared" si="6"/>
        <v>Sim</v>
      </c>
      <c r="K348" s="47">
        <v>45125.0</v>
      </c>
      <c r="L348" s="62"/>
      <c r="M348" s="45" t="s">
        <v>885</v>
      </c>
      <c r="N348" s="48">
        <v>0.01</v>
      </c>
      <c r="O348" s="44" t="s">
        <v>48</v>
      </c>
      <c r="P348" s="49">
        <v>0.1</v>
      </c>
      <c r="Q348" s="73" t="s">
        <v>1237</v>
      </c>
      <c r="R348" s="74"/>
      <c r="S348" s="45" t="s">
        <v>99</v>
      </c>
      <c r="T348" s="24" t="s">
        <v>1238</v>
      </c>
      <c r="U348" s="9" t="s">
        <v>29</v>
      </c>
      <c r="V348" s="51" t="str">
        <f t="shared" si="3"/>
        <v>Ativo</v>
      </c>
      <c r="W348" s="45"/>
      <c r="X348" s="52" t="s">
        <v>101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>
        <v>598857.52</v>
      </c>
      <c r="AJ348" s="54">
        <v>582943.23</v>
      </c>
      <c r="AK348" s="54">
        <v>595331.78</v>
      </c>
      <c r="AL348" s="54">
        <v>554795.52</v>
      </c>
      <c r="AM348" s="54">
        <v>468559.04</v>
      </c>
      <c r="AN348" s="54">
        <v>421965.61</v>
      </c>
      <c r="AO348" s="54">
        <v>405700.58</v>
      </c>
      <c r="AP348" s="53">
        <v>357600.93</v>
      </c>
      <c r="AQ348" s="53">
        <v>364082.52</v>
      </c>
      <c r="AR348" s="53">
        <v>366752.35</v>
      </c>
      <c r="AS348" s="53">
        <v>320559.1</v>
      </c>
      <c r="AT348" s="53">
        <v>302851.7</v>
      </c>
      <c r="AU348" s="53">
        <f t="array" ref="AU348">XLOOKUP(C348,'PL TOTAL D0'!A:A,'PL TOTAL D0'!C:C,"")</f>
        <v>303016.7</v>
      </c>
    </row>
    <row r="349" ht="15.75" customHeight="1">
      <c r="A349" s="41" t="s">
        <v>43</v>
      </c>
      <c r="B349" s="55" t="s">
        <v>1239</v>
      </c>
      <c r="C349" s="43" t="s">
        <v>1240</v>
      </c>
      <c r="D349" s="44" t="s">
        <v>18</v>
      </c>
      <c r="E349" s="45" t="s">
        <v>19</v>
      </c>
      <c r="F349" s="44" t="s">
        <v>113</v>
      </c>
      <c r="G349" s="44" t="str">
        <f t="shared" si="1"/>
        <v>Augusto</v>
      </c>
      <c r="H349" s="51" t="s">
        <v>97</v>
      </c>
      <c r="I349" s="51" t="s">
        <v>24</v>
      </c>
      <c r="J349" s="44" t="str">
        <f t="shared" si="6"/>
        <v>Não</v>
      </c>
      <c r="K349" s="47">
        <v>44949.0</v>
      </c>
      <c r="L349" s="45"/>
      <c r="M349" s="45" t="s">
        <v>98</v>
      </c>
      <c r="N349" s="48">
        <v>0.012</v>
      </c>
      <c r="O349" s="44" t="s">
        <v>24</v>
      </c>
      <c r="P349" s="49">
        <v>0.0</v>
      </c>
      <c r="Q349" s="139"/>
      <c r="R349" s="139"/>
      <c r="S349" s="45" t="s">
        <v>99</v>
      </c>
      <c r="T349" s="24" t="s">
        <v>1241</v>
      </c>
      <c r="U349" s="9" t="s">
        <v>19</v>
      </c>
      <c r="V349" s="51" t="str">
        <f t="shared" si="3"/>
        <v>Ativo</v>
      </c>
      <c r="W349" s="45"/>
      <c r="X349" s="52" t="s">
        <v>110</v>
      </c>
      <c r="Y349" s="54"/>
      <c r="Z349" s="54"/>
      <c r="AA349" s="54"/>
      <c r="AB349" s="54"/>
      <c r="AC349" s="54">
        <v>162070.18</v>
      </c>
      <c r="AD349" s="54">
        <v>190654.57</v>
      </c>
      <c r="AE349" s="54">
        <v>192722.37</v>
      </c>
      <c r="AF349" s="54">
        <v>194185.27</v>
      </c>
      <c r="AG349" s="54">
        <v>196237.19</v>
      </c>
      <c r="AH349" s="54">
        <v>197994.45</v>
      </c>
      <c r="AI349" s="54">
        <v>199122.82</v>
      </c>
      <c r="AJ349" s="54">
        <v>200583.37</v>
      </c>
      <c r="AK349" s="54">
        <v>201330.28</v>
      </c>
      <c r="AL349" s="54">
        <v>196972.77</v>
      </c>
      <c r="AM349" s="54">
        <v>199889.21</v>
      </c>
      <c r="AN349" s="54">
        <v>200441.61</v>
      </c>
      <c r="AO349" s="54">
        <v>199574.03</v>
      </c>
      <c r="AP349" s="53">
        <v>201296.68</v>
      </c>
      <c r="AQ349" s="53">
        <v>203143.75</v>
      </c>
      <c r="AR349" s="53">
        <v>203171.29</v>
      </c>
      <c r="AS349" s="53">
        <v>203642.3</v>
      </c>
      <c r="AT349" s="53">
        <v>205144.2</v>
      </c>
      <c r="AU349" s="53">
        <f t="array" ref="AU349">XLOOKUP(C349,'PL TOTAL D0'!A:A,'PL TOTAL D0'!C:C,"")</f>
        <v>206124.7</v>
      </c>
    </row>
    <row r="350" ht="15.75" customHeight="1">
      <c r="A350" s="6" t="s">
        <v>43</v>
      </c>
      <c r="B350" s="55" t="s">
        <v>1242</v>
      </c>
      <c r="C350" s="56" t="s">
        <v>1243</v>
      </c>
      <c r="D350" s="9" t="s">
        <v>18</v>
      </c>
      <c r="E350" s="24" t="s">
        <v>170</v>
      </c>
      <c r="F350" s="9" t="s">
        <v>171</v>
      </c>
      <c r="G350" s="44" t="str">
        <f t="shared" si="1"/>
        <v>#N/A</v>
      </c>
      <c r="H350" s="51" t="s">
        <v>140</v>
      </c>
      <c r="I350" s="51" t="s">
        <v>213</v>
      </c>
      <c r="J350" s="44" t="str">
        <f t="shared" si="6"/>
        <v>Não</v>
      </c>
      <c r="K350" s="57">
        <v>45313.0</v>
      </c>
      <c r="L350" s="45"/>
      <c r="M350" s="11" t="s">
        <v>98</v>
      </c>
      <c r="N350" s="12">
        <v>0.012</v>
      </c>
      <c r="O350" s="13" t="s">
        <v>48</v>
      </c>
      <c r="P350" s="14">
        <v>0.1</v>
      </c>
      <c r="Q350" s="139"/>
      <c r="R350" s="139"/>
      <c r="S350" s="24" t="s">
        <v>99</v>
      </c>
      <c r="T350" s="24" t="s">
        <v>1244</v>
      </c>
      <c r="U350" s="9" t="s">
        <v>174</v>
      </c>
      <c r="V350" s="51" t="str">
        <f t="shared" si="3"/>
        <v>Ativo</v>
      </c>
      <c r="W350" s="45"/>
      <c r="X350" s="52" t="s">
        <v>101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1245</v>
      </c>
      <c r="C351" s="43" t="s">
        <v>1246</v>
      </c>
      <c r="D351" s="44" t="s">
        <v>18</v>
      </c>
      <c r="E351" s="45" t="s">
        <v>19</v>
      </c>
      <c r="F351" s="44" t="s">
        <v>20</v>
      </c>
      <c r="G351" s="44" t="str">
        <f t="shared" si="1"/>
        <v>Augusto</v>
      </c>
      <c r="H351" s="46" t="s">
        <v>140</v>
      </c>
      <c r="I351" s="51" t="s">
        <v>213</v>
      </c>
      <c r="J351" s="44" t="str">
        <f t="shared" si="6"/>
        <v>Não</v>
      </c>
      <c r="K351" s="47">
        <v>45082.0</v>
      </c>
      <c r="L351" s="45"/>
      <c r="M351" s="45" t="s">
        <v>263</v>
      </c>
      <c r="N351" s="48">
        <v>0.02</v>
      </c>
      <c r="O351" s="44" t="s">
        <v>48</v>
      </c>
      <c r="P351" s="49">
        <v>0.2</v>
      </c>
      <c r="Q351" s="74"/>
      <c r="R351" s="73" t="s">
        <v>1247</v>
      </c>
      <c r="S351" s="45" t="s">
        <v>99</v>
      </c>
      <c r="T351" s="24" t="s">
        <v>1248</v>
      </c>
      <c r="U351" s="9" t="s">
        <v>1098</v>
      </c>
      <c r="V351" s="51" t="str">
        <f t="shared" si="3"/>
        <v>Ativo</v>
      </c>
      <c r="W351" s="45"/>
      <c r="X351" s="52" t="s">
        <v>110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69759.11</v>
      </c>
      <c r="AI351" s="54">
        <v>69957.42</v>
      </c>
      <c r="AJ351" s="54">
        <v>31355.16</v>
      </c>
      <c r="AK351" s="54">
        <v>953.24</v>
      </c>
      <c r="AL351" s="54">
        <v>433.82</v>
      </c>
      <c r="AM351" s="54">
        <v>433.82</v>
      </c>
      <c r="AN351" s="54">
        <v>435.68</v>
      </c>
      <c r="AO351" s="54">
        <v>435.68</v>
      </c>
      <c r="AP351" s="53">
        <v>435.94</v>
      </c>
      <c r="AQ351" s="53">
        <v>435.94</v>
      </c>
      <c r="AR351" s="53">
        <v>435.94</v>
      </c>
      <c r="AS351" s="53">
        <v>435.94</v>
      </c>
      <c r="AT351" s="53">
        <v>435.94</v>
      </c>
      <c r="AU351" s="53">
        <f t="array" ref="AU351">XLOOKUP(C351,'PL TOTAL D0'!A:A,'PL TOTAL D0'!C:C,"")</f>
        <v>435.94</v>
      </c>
    </row>
    <row r="352" ht="15.75" customHeight="1">
      <c r="A352" s="41" t="s">
        <v>43</v>
      </c>
      <c r="B352" s="42" t="s">
        <v>1249</v>
      </c>
      <c r="C352" s="43" t="s">
        <v>1250</v>
      </c>
      <c r="D352" s="44" t="s">
        <v>18</v>
      </c>
      <c r="E352" s="45" t="s">
        <v>170</v>
      </c>
      <c r="F352" s="44" t="s">
        <v>171</v>
      </c>
      <c r="G352" s="44" t="str">
        <f t="shared" si="1"/>
        <v>Augusto</v>
      </c>
      <c r="H352" s="46" t="s">
        <v>97</v>
      </c>
      <c r="I352" s="46" t="s">
        <v>24</v>
      </c>
      <c r="J352" s="44" t="str">
        <f t="shared" si="6"/>
        <v>Não</v>
      </c>
      <c r="K352" s="47">
        <v>45128.0</v>
      </c>
      <c r="L352" s="62"/>
      <c r="M352" s="45" t="s">
        <v>47</v>
      </c>
      <c r="N352" s="48">
        <v>0.015</v>
      </c>
      <c r="O352" s="44" t="s">
        <v>48</v>
      </c>
      <c r="P352" s="49">
        <v>0.1</v>
      </c>
      <c r="Q352" s="74"/>
      <c r="R352" s="50"/>
      <c r="S352" s="45" t="s">
        <v>99</v>
      </c>
      <c r="T352" s="24" t="s">
        <v>1251</v>
      </c>
      <c r="U352" s="9" t="s">
        <v>174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>
        <v>0.0</v>
      </c>
      <c r="AF352" s="54">
        <v>0.0</v>
      </c>
      <c r="AG352" s="54">
        <v>0.0</v>
      </c>
      <c r="AH352" s="54">
        <v>0.0</v>
      </c>
      <c r="AI352" s="54">
        <v>302770.32</v>
      </c>
      <c r="AJ352" s="54">
        <v>319984.74</v>
      </c>
      <c r="AK352" s="54">
        <v>321276.02</v>
      </c>
      <c r="AL352" s="54">
        <v>320370.19</v>
      </c>
      <c r="AM352" s="54">
        <v>327308.85</v>
      </c>
      <c r="AN352" s="54">
        <v>333739.21</v>
      </c>
      <c r="AO352" s="54">
        <v>329468.33</v>
      </c>
      <c r="AP352" s="53">
        <v>331760.87</v>
      </c>
      <c r="AQ352" s="53">
        <v>334298.87</v>
      </c>
      <c r="AR352" s="53">
        <v>331338.23</v>
      </c>
      <c r="AS352" s="53">
        <v>329330.3</v>
      </c>
      <c r="AT352" s="53">
        <v>331104.0</v>
      </c>
      <c r="AU352" s="53">
        <f t="array" ref="AU352">XLOOKUP(C352,'PL TOTAL D0'!A:A,'PL TOTAL D0'!C:C,"")</f>
        <v>332677.7</v>
      </c>
    </row>
    <row r="353" ht="15.75" customHeight="1">
      <c r="A353" s="6" t="s">
        <v>43</v>
      </c>
      <c r="B353" s="20" t="s">
        <v>1252</v>
      </c>
      <c r="C353" s="21" t="s">
        <v>1253</v>
      </c>
      <c r="D353" s="9" t="s">
        <v>18</v>
      </c>
      <c r="E353" s="24" t="s">
        <v>29</v>
      </c>
      <c r="F353" s="9" t="s">
        <v>946</v>
      </c>
      <c r="G353" s="44" t="str">
        <f t="shared" si="1"/>
        <v>Augusto</v>
      </c>
      <c r="H353" s="51" t="s">
        <v>97</v>
      </c>
      <c r="I353" s="51" t="s">
        <v>24</v>
      </c>
      <c r="J353" s="44" t="str">
        <f t="shared" si="6"/>
        <v>Não</v>
      </c>
      <c r="K353" s="57">
        <v>45362.0</v>
      </c>
      <c r="L353" s="45"/>
      <c r="M353" s="24" t="s">
        <v>263</v>
      </c>
      <c r="N353" s="58">
        <v>0.02</v>
      </c>
      <c r="O353" s="9" t="s">
        <v>48</v>
      </c>
      <c r="P353" s="59">
        <v>0.2</v>
      </c>
      <c r="Q353" s="139"/>
      <c r="R353" s="139"/>
      <c r="S353" s="24" t="s">
        <v>99</v>
      </c>
      <c r="T353" s="23" t="s">
        <v>1254</v>
      </c>
      <c r="U353" s="9" t="s">
        <v>34</v>
      </c>
      <c r="V353" s="51" t="str">
        <f t="shared" si="3"/>
        <v>Ativo</v>
      </c>
      <c r="W353" s="45"/>
      <c r="X353" s="52" t="s">
        <v>1255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>
        <v>302703.59</v>
      </c>
      <c r="AR353" s="53">
        <v>298173.01</v>
      </c>
      <c r="AS353" s="53">
        <v>392202.0</v>
      </c>
      <c r="AT353" s="53">
        <v>394170.3</v>
      </c>
      <c r="AU353" s="53">
        <f t="array" ref="AU353">XLOOKUP(C353,'PL TOTAL D0'!A:A,'PL TOTAL D0'!C:C,"")</f>
        <v>399531.2</v>
      </c>
    </row>
    <row r="354" ht="15.75" customHeight="1">
      <c r="A354" s="41" t="s">
        <v>43</v>
      </c>
      <c r="B354" s="55" t="s">
        <v>1256</v>
      </c>
      <c r="C354" s="43" t="s">
        <v>1257</v>
      </c>
      <c r="D354" s="44" t="s">
        <v>18</v>
      </c>
      <c r="E354" s="45" t="s">
        <v>19</v>
      </c>
      <c r="F354" s="44" t="s">
        <v>250</v>
      </c>
      <c r="G354" s="44" t="str">
        <f t="shared" si="1"/>
        <v>Augusto</v>
      </c>
      <c r="H354" s="51" t="s">
        <v>140</v>
      </c>
      <c r="I354" s="51" t="s">
        <v>213</v>
      </c>
      <c r="J354" s="44" t="str">
        <f t="shared" si="6"/>
        <v>Não</v>
      </c>
      <c r="K354" s="47">
        <v>44950.0</v>
      </c>
      <c r="L354" s="45"/>
      <c r="M354" s="45" t="s">
        <v>55</v>
      </c>
      <c r="N354" s="48">
        <v>0.01</v>
      </c>
      <c r="O354" s="44" t="s">
        <v>24</v>
      </c>
      <c r="P354" s="49">
        <v>0.0</v>
      </c>
      <c r="Q354" s="50"/>
      <c r="R354" s="60" t="s">
        <v>1258</v>
      </c>
      <c r="S354" s="45" t="s">
        <v>99</v>
      </c>
      <c r="T354" s="24" t="s">
        <v>1259</v>
      </c>
      <c r="U354" s="9" t="s">
        <v>19</v>
      </c>
      <c r="V354" s="51" t="str">
        <f t="shared" si="3"/>
        <v>Ativo</v>
      </c>
      <c r="W354" s="45"/>
      <c r="X354" s="52" t="s">
        <v>110</v>
      </c>
      <c r="Y354" s="54"/>
      <c r="Z354" s="54"/>
      <c r="AA354" s="54"/>
      <c r="AB354" s="54"/>
      <c r="AC354" s="54">
        <v>212431.18</v>
      </c>
      <c r="AD354" s="54">
        <v>218921.92</v>
      </c>
      <c r="AE354" s="54">
        <v>221085.4</v>
      </c>
      <c r="AF354" s="54">
        <v>222967.51</v>
      </c>
      <c r="AG354" s="54">
        <v>225285.35</v>
      </c>
      <c r="AH354" s="54">
        <v>226496.4</v>
      </c>
      <c r="AI354" s="54">
        <v>228050.04</v>
      </c>
      <c r="AJ354" s="54">
        <v>75990.57</v>
      </c>
      <c r="AK354" s="54">
        <v>76616.57</v>
      </c>
      <c r="AL354" s="54">
        <v>100.0</v>
      </c>
      <c r="AM354" s="54">
        <v>86.38</v>
      </c>
      <c r="AN354" s="54">
        <v>86.38</v>
      </c>
      <c r="AO354" s="54">
        <v>86.38</v>
      </c>
      <c r="AP354" s="53">
        <v>86.38</v>
      </c>
      <c r="AQ354" s="53">
        <v>86.38</v>
      </c>
      <c r="AR354" s="53">
        <v>86.38</v>
      </c>
      <c r="AS354" s="53">
        <v>86.38</v>
      </c>
      <c r="AT354" s="53">
        <v>86.38</v>
      </c>
      <c r="AU354" s="53">
        <f t="array" ref="AU354">XLOOKUP(C354,'PL TOTAL D0'!A:A,'PL TOTAL D0'!C:C,"")</f>
        <v>86.38</v>
      </c>
    </row>
    <row r="355" ht="15.75" customHeight="1">
      <c r="A355" s="41" t="s">
        <v>43</v>
      </c>
      <c r="B355" s="42" t="s">
        <v>1260</v>
      </c>
      <c r="C355" s="43" t="s">
        <v>1261</v>
      </c>
      <c r="D355" s="44" t="s">
        <v>18</v>
      </c>
      <c r="E355" s="45" t="s">
        <v>170</v>
      </c>
      <c r="F355" s="44" t="s">
        <v>191</v>
      </c>
      <c r="G355" s="44" t="str">
        <f t="shared" si="1"/>
        <v>Augusto</v>
      </c>
      <c r="H355" s="46" t="s">
        <v>97</v>
      </c>
      <c r="I355" s="46" t="s">
        <v>24</v>
      </c>
      <c r="J355" s="44" t="str">
        <f t="shared" si="6"/>
        <v>Não</v>
      </c>
      <c r="K355" s="47">
        <v>45043.0</v>
      </c>
      <c r="L355" s="45"/>
      <c r="M355" s="45" t="s">
        <v>769</v>
      </c>
      <c r="N355" s="48">
        <v>0.02</v>
      </c>
      <c r="O355" s="44" t="s">
        <v>185</v>
      </c>
      <c r="P355" s="49">
        <v>0.2</v>
      </c>
      <c r="Q355" s="60"/>
      <c r="R355" s="139"/>
      <c r="S355" s="45" t="s">
        <v>99</v>
      </c>
      <c r="T355" s="24" t="s">
        <v>1262</v>
      </c>
      <c r="U355" s="9" t="s">
        <v>174</v>
      </c>
      <c r="V355" s="51" t="str">
        <f t="shared" si="3"/>
        <v>Ativo</v>
      </c>
      <c r="W355" s="45"/>
      <c r="X355" s="52" t="s">
        <v>101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16010.84</v>
      </c>
      <c r="AG355" s="54">
        <v>107737.05</v>
      </c>
      <c r="AH355" s="54">
        <v>84997.63</v>
      </c>
      <c r="AI355" s="54">
        <v>83477.75</v>
      </c>
      <c r="AJ355" s="54">
        <v>84810.25</v>
      </c>
      <c r="AK355" s="54">
        <v>87027.22</v>
      </c>
      <c r="AL355" s="54">
        <v>89078.46</v>
      </c>
      <c r="AM355" s="54">
        <v>94239.27</v>
      </c>
      <c r="AN355" s="54">
        <v>97783.65</v>
      </c>
      <c r="AO355" s="54">
        <v>96678.81</v>
      </c>
      <c r="AP355" s="53">
        <v>97510.39</v>
      </c>
      <c r="AQ355" s="53">
        <v>58668.22</v>
      </c>
      <c r="AR355" s="53">
        <v>56642.04</v>
      </c>
      <c r="AS355" s="53">
        <v>55531.87</v>
      </c>
      <c r="AT355" s="53">
        <v>56727.02</v>
      </c>
      <c r="AU355" s="53">
        <f t="array" ref="AU355">XLOOKUP(C355,'PL TOTAL D0'!A:A,'PL TOTAL D0'!C:C,"")</f>
        <v>57667.53</v>
      </c>
    </row>
    <row r="356" ht="15.75" customHeight="1">
      <c r="A356" s="41" t="s">
        <v>43</v>
      </c>
      <c r="B356" s="55" t="s">
        <v>1263</v>
      </c>
      <c r="C356" s="56" t="s">
        <v>1264</v>
      </c>
      <c r="D356" s="9" t="s">
        <v>1265</v>
      </c>
      <c r="E356" s="24" t="s">
        <v>170</v>
      </c>
      <c r="F356" s="9" t="s">
        <v>1266</v>
      </c>
      <c r="G356" s="44" t="str">
        <f t="shared" si="1"/>
        <v>Breno</v>
      </c>
      <c r="H356" s="51" t="s">
        <v>97</v>
      </c>
      <c r="I356" s="51" t="s">
        <v>24</v>
      </c>
      <c r="J356" s="44" t="str">
        <f t="shared" si="6"/>
        <v>Não</v>
      </c>
      <c r="K356" s="57">
        <v>45456.0</v>
      </c>
      <c r="L356" s="45"/>
      <c r="M356" s="24" t="s">
        <v>98</v>
      </c>
      <c r="N356" s="58">
        <v>0.012</v>
      </c>
      <c r="O356" s="9" t="s">
        <v>48</v>
      </c>
      <c r="P356" s="59">
        <v>0.1</v>
      </c>
      <c r="Q356" s="60"/>
      <c r="R356" s="139"/>
      <c r="S356" s="24" t="s">
        <v>99</v>
      </c>
      <c r="T356" s="24" t="s">
        <v>1267</v>
      </c>
      <c r="U356" s="9" t="s">
        <v>34</v>
      </c>
      <c r="V356" s="51" t="str">
        <f t="shared" si="3"/>
        <v>Ativo</v>
      </c>
      <c r="W356" s="24" t="s">
        <v>68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/>
      <c r="AS356" s="53"/>
      <c r="AT356" s="53">
        <v>402221.5</v>
      </c>
      <c r="AU356" s="53">
        <f t="array" ref="AU356">XLOOKUP(C356,'PL TOTAL D0'!A:A,'PL TOTAL D0'!C:C,"")</f>
        <v>404352.5</v>
      </c>
    </row>
    <row r="357" ht="15.75" customHeight="1">
      <c r="A357" s="41" t="s">
        <v>43</v>
      </c>
      <c r="B357" s="42" t="s">
        <v>1268</v>
      </c>
      <c r="C357" s="43" t="s">
        <v>1269</v>
      </c>
      <c r="D357" s="44" t="s">
        <v>18</v>
      </c>
      <c r="E357" s="45" t="s">
        <v>170</v>
      </c>
      <c r="F357" s="44" t="s">
        <v>191</v>
      </c>
      <c r="G357" s="44" t="str">
        <f t="shared" si="1"/>
        <v>Breno</v>
      </c>
      <c r="H357" s="46" t="s">
        <v>97</v>
      </c>
      <c r="I357" s="46" t="s">
        <v>24</v>
      </c>
      <c r="J357" s="44" t="str">
        <f t="shared" si="6"/>
        <v>Não</v>
      </c>
      <c r="K357" s="47">
        <v>45042.0</v>
      </c>
      <c r="L357" s="45"/>
      <c r="M357" s="45" t="s">
        <v>47</v>
      </c>
      <c r="N357" s="48">
        <v>0.015</v>
      </c>
      <c r="O357" s="44" t="s">
        <v>48</v>
      </c>
      <c r="P357" s="49">
        <v>0.1</v>
      </c>
      <c r="Q357" s="139"/>
      <c r="R357" s="139"/>
      <c r="S357" s="45" t="s">
        <v>99</v>
      </c>
      <c r="T357" s="24" t="s">
        <v>1270</v>
      </c>
      <c r="U357" s="9" t="s">
        <v>174</v>
      </c>
      <c r="V357" s="51" t="str">
        <f t="shared" si="3"/>
        <v>Ativo</v>
      </c>
      <c r="W357" s="45"/>
      <c r="X357" s="52" t="s">
        <v>101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423185.18</v>
      </c>
      <c r="AG357" s="54">
        <v>433492.38</v>
      </c>
      <c r="AH357" s="54">
        <v>450372.33</v>
      </c>
      <c r="AI357" s="54">
        <v>453576.53</v>
      </c>
      <c r="AJ357" s="54">
        <v>488861.8</v>
      </c>
      <c r="AK357" s="54">
        <v>491793.38</v>
      </c>
      <c r="AL357" s="54">
        <v>492271.0</v>
      </c>
      <c r="AM357" s="54">
        <v>502707.52</v>
      </c>
      <c r="AN357" s="54">
        <v>512479.56</v>
      </c>
      <c r="AO357" s="54">
        <v>504882.8</v>
      </c>
      <c r="AP357" s="53">
        <v>504794.79</v>
      </c>
      <c r="AQ357" s="53">
        <v>510606.55</v>
      </c>
      <c r="AR357" s="53">
        <v>505960.57</v>
      </c>
      <c r="AS357" s="53">
        <v>503778.5</v>
      </c>
      <c r="AT357" s="53">
        <v>506702.6</v>
      </c>
      <c r="AU357" s="53">
        <f t="array" ref="AU357">XLOOKUP(C357,'PL TOTAL D0'!A:A,'PL TOTAL D0'!C:C,"")</f>
        <v>510990.1</v>
      </c>
    </row>
    <row r="358" ht="15.75" customHeight="1">
      <c r="A358" s="41" t="s">
        <v>43</v>
      </c>
      <c r="B358" s="42" t="s">
        <v>1271</v>
      </c>
      <c r="C358" s="43" t="s">
        <v>1272</v>
      </c>
      <c r="D358" s="44" t="s">
        <v>18</v>
      </c>
      <c r="E358" s="45" t="s">
        <v>29</v>
      </c>
      <c r="F358" s="44" t="s">
        <v>288</v>
      </c>
      <c r="G358" s="44" t="str">
        <f t="shared" si="1"/>
        <v>Augusto</v>
      </c>
      <c r="H358" s="51" t="s">
        <v>140</v>
      </c>
      <c r="I358" s="51" t="s">
        <v>213</v>
      </c>
      <c r="J358" s="44" t="str">
        <f t="shared" si="6"/>
        <v>Não</v>
      </c>
      <c r="K358" s="47">
        <v>44959.0</v>
      </c>
      <c r="L358" s="45"/>
      <c r="M358" s="45" t="s">
        <v>121</v>
      </c>
      <c r="N358" s="48">
        <v>0.0</v>
      </c>
      <c r="O358" s="44" t="s">
        <v>24</v>
      </c>
      <c r="P358" s="49">
        <v>0.0</v>
      </c>
      <c r="Q358" s="97"/>
      <c r="R358" s="60" t="s">
        <v>1273</v>
      </c>
      <c r="S358" s="45" t="s">
        <v>99</v>
      </c>
      <c r="T358" s="24" t="s">
        <v>1274</v>
      </c>
      <c r="U358" s="9" t="s">
        <v>29</v>
      </c>
      <c r="V358" s="51" t="str">
        <f t="shared" si="3"/>
        <v>Ativo</v>
      </c>
      <c r="W358" s="45"/>
      <c r="X358" s="52" t="s">
        <v>110</v>
      </c>
      <c r="Y358" s="54"/>
      <c r="Z358" s="54"/>
      <c r="AA358" s="54"/>
      <c r="AB358" s="54"/>
      <c r="AC358" s="54">
        <v>0.0</v>
      </c>
      <c r="AD358" s="54">
        <v>1060.5</v>
      </c>
      <c r="AE358" s="54">
        <v>1594.06</v>
      </c>
      <c r="AF358" s="54">
        <v>2130.62</v>
      </c>
      <c r="AG358" s="54">
        <v>2151.04</v>
      </c>
      <c r="AH358" s="54">
        <v>3226.35</v>
      </c>
      <c r="AI358" s="54">
        <v>3764.58</v>
      </c>
      <c r="AJ358" s="54">
        <v>4321.99</v>
      </c>
      <c r="AK358" s="54">
        <v>4880.82</v>
      </c>
      <c r="AL358" s="54">
        <v>5969.88</v>
      </c>
      <c r="AM358" s="54">
        <v>0.0</v>
      </c>
      <c r="AN358" s="54">
        <v>0.0</v>
      </c>
      <c r="AO358" s="54">
        <v>0.0</v>
      </c>
      <c r="AP358" s="53">
        <v>0.15</v>
      </c>
      <c r="AQ358" s="53">
        <v>0.15</v>
      </c>
      <c r="AR358" s="53">
        <v>0.15</v>
      </c>
      <c r="AS358" s="53">
        <v>0.15</v>
      </c>
      <c r="AT358" s="53">
        <v>0.15</v>
      </c>
      <c r="AU358" s="53">
        <f t="array" ref="AU358">XLOOKUP(C358,'PL TOTAL D0'!A:A,'PL TOTAL D0'!C:C,"")</f>
        <v>0.15</v>
      </c>
    </row>
    <row r="359" ht="15.75" customHeight="1">
      <c r="A359" s="41" t="s">
        <v>43</v>
      </c>
      <c r="B359" s="42" t="s">
        <v>1275</v>
      </c>
      <c r="C359" s="43" t="s">
        <v>1276</v>
      </c>
      <c r="D359" s="44" t="s">
        <v>18</v>
      </c>
      <c r="E359" s="45" t="s">
        <v>19</v>
      </c>
      <c r="F359" s="44" t="s">
        <v>113</v>
      </c>
      <c r="G359" s="44" t="str">
        <f t="shared" si="1"/>
        <v>Augusto</v>
      </c>
      <c r="H359" s="46" t="s">
        <v>97</v>
      </c>
      <c r="I359" s="46" t="s">
        <v>24</v>
      </c>
      <c r="J359" s="44" t="str">
        <f t="shared" si="6"/>
        <v>Não</v>
      </c>
      <c r="K359" s="47">
        <v>44946.0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94"/>
      <c r="S359" s="45" t="s">
        <v>99</v>
      </c>
      <c r="T359" s="24" t="s">
        <v>1277</v>
      </c>
      <c r="U359" s="9" t="s">
        <v>19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108265.42</v>
      </c>
      <c r="AD359" s="54">
        <v>124741.99</v>
      </c>
      <c r="AE359" s="54">
        <v>140217.14</v>
      </c>
      <c r="AF359" s="54">
        <v>144114.28</v>
      </c>
      <c r="AG359" s="54">
        <v>148461.24</v>
      </c>
      <c r="AH359" s="54">
        <v>153522.02</v>
      </c>
      <c r="AI359" s="54">
        <v>157547.3</v>
      </c>
      <c r="AJ359" s="54">
        <v>166402.01</v>
      </c>
      <c r="AK359" s="54">
        <v>168811.3</v>
      </c>
      <c r="AL359" s="54">
        <v>164502.06</v>
      </c>
      <c r="AM359" s="54">
        <v>203285.42</v>
      </c>
      <c r="AN359" s="54">
        <v>206882.78</v>
      </c>
      <c r="AO359" s="54">
        <v>204753.59</v>
      </c>
      <c r="AP359" s="53">
        <v>201508.77</v>
      </c>
      <c r="AQ359" s="53">
        <v>204538.43</v>
      </c>
      <c r="AR359" s="53">
        <v>204516.88</v>
      </c>
      <c r="AS359" s="53">
        <v>205847.2</v>
      </c>
      <c r="AT359" s="53">
        <v>208329.5</v>
      </c>
      <c r="AU359" s="53">
        <f t="array" ref="AU359">XLOOKUP(C359,'PL TOTAL D0'!A:A,'PL TOTAL D0'!C:C,"")</f>
        <v>209860.8</v>
      </c>
    </row>
    <row r="360" ht="15.75" customHeight="1">
      <c r="A360" s="41" t="s">
        <v>43</v>
      </c>
      <c r="B360" s="61" t="s">
        <v>1278</v>
      </c>
      <c r="C360" s="43" t="s">
        <v>1279</v>
      </c>
      <c r="D360" s="44" t="s">
        <v>18</v>
      </c>
      <c r="E360" s="45" t="s">
        <v>29</v>
      </c>
      <c r="F360" s="44" t="s">
        <v>288</v>
      </c>
      <c r="G360" s="44" t="str">
        <f t="shared" si="1"/>
        <v>Augusto</v>
      </c>
      <c r="H360" s="46" t="s">
        <v>140</v>
      </c>
      <c r="I360" s="46" t="s">
        <v>213</v>
      </c>
      <c r="J360" s="44" t="str">
        <f t="shared" si="6"/>
        <v>Não</v>
      </c>
      <c r="K360" s="47">
        <v>45020.0</v>
      </c>
      <c r="L360" s="45"/>
      <c r="M360" s="45" t="s">
        <v>55</v>
      </c>
      <c r="N360" s="48">
        <v>0.012</v>
      </c>
      <c r="O360" s="44" t="s">
        <v>24</v>
      </c>
      <c r="P360" s="49">
        <v>0.0</v>
      </c>
      <c r="Q360" s="139"/>
      <c r="R360" s="195" t="s">
        <v>1280</v>
      </c>
      <c r="S360" s="45" t="s">
        <v>99</v>
      </c>
      <c r="T360" s="24" t="s">
        <v>1281</v>
      </c>
      <c r="U360" s="9" t="s">
        <v>29</v>
      </c>
      <c r="V360" s="51" t="str">
        <f t="shared" si="3"/>
        <v>Ativo</v>
      </c>
      <c r="W360" s="45"/>
      <c r="X360" s="52" t="s">
        <v>110</v>
      </c>
      <c r="Y360" s="54"/>
      <c r="Z360" s="54"/>
      <c r="AA360" s="54"/>
      <c r="AB360" s="54"/>
      <c r="AC360" s="54"/>
      <c r="AD360" s="54"/>
      <c r="AE360" s="54">
        <v>4290.59</v>
      </c>
      <c r="AF360" s="54">
        <v>4346.31</v>
      </c>
      <c r="AG360" s="54">
        <v>4384.53</v>
      </c>
      <c r="AH360" s="54">
        <v>4422.04</v>
      </c>
      <c r="AI360" s="54">
        <v>4473.34</v>
      </c>
      <c r="AJ360" s="54">
        <v>5.55</v>
      </c>
      <c r="AK360" s="54">
        <v>5.55</v>
      </c>
      <c r="AL360" s="54">
        <v>5.55</v>
      </c>
      <c r="AM360" s="54">
        <v>5.55</v>
      </c>
      <c r="AN360" s="54">
        <v>5.55</v>
      </c>
      <c r="AO360" s="54">
        <v>5.55</v>
      </c>
      <c r="AP360" s="53">
        <v>5.55</v>
      </c>
      <c r="AQ360" s="53">
        <v>5.55</v>
      </c>
      <c r="AR360" s="53">
        <v>5.55</v>
      </c>
      <c r="AS360" s="53">
        <v>5.55</v>
      </c>
      <c r="AT360" s="53">
        <v>5.55</v>
      </c>
      <c r="AU360" s="53">
        <f t="array" ref="AU360">XLOOKUP(C360,'PL TOTAL D0'!A:A,'PL TOTAL D0'!C:C,"")</f>
        <v>5.55</v>
      </c>
    </row>
    <row r="361" ht="15.75" customHeight="1">
      <c r="A361" s="41" t="s">
        <v>43</v>
      </c>
      <c r="B361" s="64" t="s">
        <v>1282</v>
      </c>
      <c r="C361" s="65" t="s">
        <v>1283</v>
      </c>
      <c r="D361" s="9" t="s">
        <v>18</v>
      </c>
      <c r="E361" s="24" t="s">
        <v>19</v>
      </c>
      <c r="F361" s="9" t="s">
        <v>113</v>
      </c>
      <c r="G361" s="44" t="str">
        <f t="shared" si="1"/>
        <v>#N/A</v>
      </c>
      <c r="H361" s="51" t="s">
        <v>114</v>
      </c>
      <c r="I361" s="51" t="s">
        <v>213</v>
      </c>
      <c r="J361" s="44" t="str">
        <f t="shared" si="6"/>
        <v>Não</v>
      </c>
      <c r="K361" s="57">
        <v>45426.0</v>
      </c>
      <c r="L361" s="45"/>
      <c r="M361" s="24" t="s">
        <v>55</v>
      </c>
      <c r="N361" s="58">
        <v>0.012</v>
      </c>
      <c r="O361" s="9" t="s">
        <v>24</v>
      </c>
      <c r="P361" s="59">
        <v>0.0</v>
      </c>
      <c r="Q361" s="139"/>
      <c r="R361" s="195"/>
      <c r="S361" s="24" t="s">
        <v>99</v>
      </c>
      <c r="T361" s="5" t="s">
        <v>1284</v>
      </c>
      <c r="U361" s="9" t="s">
        <v>19</v>
      </c>
      <c r="V361" s="51" t="str">
        <f t="shared" si="3"/>
        <v>Ativo</v>
      </c>
      <c r="W361" s="24" t="s">
        <v>68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>
        <v>0.0</v>
      </c>
      <c r="AT361" s="53">
        <v>0.0</v>
      </c>
      <c r="AU361" s="53" t="str">
        <f t="array" ref="AU361">XLOOKUP(C361,'PL TOTAL D0'!A:A,'PL TOTAL D0'!C:C,"")</f>
        <v/>
      </c>
    </row>
    <row r="362" ht="15.75" customHeight="1">
      <c r="A362" s="41" t="s">
        <v>43</v>
      </c>
      <c r="B362" s="42" t="s">
        <v>1285</v>
      </c>
      <c r="C362" s="43" t="s">
        <v>1286</v>
      </c>
      <c r="D362" s="9" t="s">
        <v>18</v>
      </c>
      <c r="E362" s="45" t="s">
        <v>29</v>
      </c>
      <c r="F362" s="9" t="s">
        <v>96</v>
      </c>
      <c r="G362" s="44" t="str">
        <f t="shared" si="1"/>
        <v>Breno</v>
      </c>
      <c r="H362" s="46" t="s">
        <v>97</v>
      </c>
      <c r="I362" s="46" t="s">
        <v>24</v>
      </c>
      <c r="J362" s="44" t="str">
        <f t="shared" si="6"/>
        <v>Não</v>
      </c>
      <c r="K362" s="47">
        <v>44998.0</v>
      </c>
      <c r="L362" s="45"/>
      <c r="M362" s="45" t="s">
        <v>263</v>
      </c>
      <c r="N362" s="48">
        <v>0.02</v>
      </c>
      <c r="O362" s="44" t="s">
        <v>48</v>
      </c>
      <c r="P362" s="49">
        <v>0.2</v>
      </c>
      <c r="Q362" s="139"/>
      <c r="R362" s="139"/>
      <c r="S362" s="45" t="s">
        <v>99</v>
      </c>
      <c r="T362" s="24" t="s">
        <v>1287</v>
      </c>
      <c r="U362" s="9" t="s">
        <v>29</v>
      </c>
      <c r="V362" s="51" t="str">
        <f t="shared" si="3"/>
        <v>Ativo</v>
      </c>
      <c r="W362" s="45"/>
      <c r="X362" s="52" t="s">
        <v>1255</v>
      </c>
      <c r="Y362" s="54"/>
      <c r="Z362" s="54"/>
      <c r="AA362" s="54"/>
      <c r="AB362" s="54"/>
      <c r="AC362" s="54">
        <v>0.0</v>
      </c>
      <c r="AD362" s="54">
        <v>0.0</v>
      </c>
      <c r="AE362" s="54">
        <v>155653.14</v>
      </c>
      <c r="AF362" s="54">
        <v>793813.54</v>
      </c>
      <c r="AG362" s="54">
        <v>804596.25</v>
      </c>
      <c r="AH362" s="54">
        <v>870034.71</v>
      </c>
      <c r="AI362" s="54">
        <v>888211.88</v>
      </c>
      <c r="AJ362" s="54">
        <v>866431.26</v>
      </c>
      <c r="AK362" s="54">
        <v>866906.14</v>
      </c>
      <c r="AL362" s="54">
        <v>856971.53</v>
      </c>
      <c r="AM362" s="54">
        <v>884834.02</v>
      </c>
      <c r="AN362" s="54">
        <v>907780.95</v>
      </c>
      <c r="AO362" s="54">
        <v>885576.29</v>
      </c>
      <c r="AP362" s="53">
        <v>894205.06</v>
      </c>
      <c r="AQ362" s="53">
        <v>904444.35</v>
      </c>
      <c r="AR362" s="53">
        <v>887189.53</v>
      </c>
      <c r="AS362" s="53">
        <v>877497.5</v>
      </c>
      <c r="AT362" s="53">
        <v>880240.9</v>
      </c>
      <c r="AU362" s="53">
        <f t="array" ref="AU362">XLOOKUP(C362,'PL TOTAL D0'!A:A,'PL TOTAL D0'!C:C,"")</f>
        <v>892130.8</v>
      </c>
    </row>
    <row r="363" ht="15.75" customHeight="1">
      <c r="A363" s="41" t="s">
        <v>43</v>
      </c>
      <c r="B363" s="97" t="s">
        <v>1288</v>
      </c>
      <c r="C363" s="98" t="s">
        <v>1289</v>
      </c>
      <c r="D363" s="44" t="s">
        <v>18</v>
      </c>
      <c r="E363" s="45" t="s">
        <v>170</v>
      </c>
      <c r="F363" s="44" t="s">
        <v>191</v>
      </c>
      <c r="G363" s="44" t="str">
        <f t="shared" si="1"/>
        <v>Augusto</v>
      </c>
      <c r="H363" s="51" t="s">
        <v>97</v>
      </c>
      <c r="I363" s="51" t="s">
        <v>24</v>
      </c>
      <c r="J363" s="44" t="str">
        <f t="shared" si="6"/>
        <v>Não</v>
      </c>
      <c r="K363" s="47">
        <v>45230.0</v>
      </c>
      <c r="L363" s="45"/>
      <c r="M363" s="45" t="s">
        <v>98</v>
      </c>
      <c r="N363" s="48">
        <v>0.012</v>
      </c>
      <c r="O363" s="44" t="s">
        <v>48</v>
      </c>
      <c r="P363" s="49">
        <v>0.1</v>
      </c>
      <c r="Q363" s="139"/>
      <c r="R363" s="139"/>
      <c r="S363" s="45" t="s">
        <v>99</v>
      </c>
      <c r="T363" s="24" t="s">
        <v>1290</v>
      </c>
      <c r="U363" s="9" t="s">
        <v>174</v>
      </c>
      <c r="V363" s="51" t="str">
        <f t="shared" si="3"/>
        <v>Ativo</v>
      </c>
      <c r="W363" s="45"/>
      <c r="X363" s="52" t="s">
        <v>101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>
        <v>0.0</v>
      </c>
      <c r="AM363" s="54">
        <v>0.0</v>
      </c>
      <c r="AN363" s="54">
        <v>0.0</v>
      </c>
      <c r="AO363" s="54">
        <v>100558.71</v>
      </c>
      <c r="AP363" s="53">
        <v>101436.11</v>
      </c>
      <c r="AQ363" s="53">
        <v>102329.32</v>
      </c>
      <c r="AR363" s="53">
        <v>102208.11</v>
      </c>
      <c r="AS363" s="53">
        <v>102489.2</v>
      </c>
      <c r="AT363" s="53">
        <v>102914.9</v>
      </c>
      <c r="AU363" s="53">
        <f t="array" ref="AU363">XLOOKUP(C363,'PL TOTAL D0'!A:A,'PL TOTAL D0'!C:C,"")</f>
        <v>103389.7</v>
      </c>
    </row>
    <row r="364" ht="15.75" customHeight="1">
      <c r="A364" s="41" t="s">
        <v>43</v>
      </c>
      <c r="B364" s="196" t="s">
        <v>1291</v>
      </c>
      <c r="C364" s="197" t="s">
        <v>1292</v>
      </c>
      <c r="D364" s="44" t="s">
        <v>18</v>
      </c>
      <c r="E364" s="45" t="s">
        <v>19</v>
      </c>
      <c r="F364" s="44" t="s">
        <v>20</v>
      </c>
      <c r="G364" s="44" t="str">
        <f t="shared" si="1"/>
        <v>#N/A</v>
      </c>
      <c r="H364" s="46" t="s">
        <v>140</v>
      </c>
      <c r="I364" s="46" t="s">
        <v>155</v>
      </c>
      <c r="J364" s="44" t="str">
        <f t="shared" si="6"/>
        <v>Não</v>
      </c>
      <c r="K364" s="47">
        <v>45166.0</v>
      </c>
      <c r="L364" s="62"/>
      <c r="M364" s="45" t="s">
        <v>55</v>
      </c>
      <c r="N364" s="48">
        <v>0.012</v>
      </c>
      <c r="O364" s="44" t="s">
        <v>24</v>
      </c>
      <c r="P364" s="49">
        <v>0.0</v>
      </c>
      <c r="Q364" s="139"/>
      <c r="R364" s="139"/>
      <c r="S364" s="45" t="s">
        <v>99</v>
      </c>
      <c r="T364" s="24" t="s">
        <v>1293</v>
      </c>
      <c r="U364" s="9" t="s">
        <v>19</v>
      </c>
      <c r="V364" s="51" t="str">
        <f t="shared" si="3"/>
        <v>Ativo</v>
      </c>
      <c r="W364" s="45"/>
      <c r="X364" s="52" t="s">
        <v>110</v>
      </c>
      <c r="Y364" s="54"/>
      <c r="Z364" s="54"/>
      <c r="AA364" s="54"/>
      <c r="AB364" s="54"/>
      <c r="AC364" s="54"/>
      <c r="AD364" s="54"/>
      <c r="AE364" s="54"/>
      <c r="AF364" s="54">
        <v>0.0</v>
      </c>
      <c r="AG364" s="54">
        <v>0.0</v>
      </c>
      <c r="AH364" s="54">
        <v>0.0</v>
      </c>
      <c r="AI364" s="54">
        <v>0.0</v>
      </c>
      <c r="AJ364" s="54">
        <v>0.0</v>
      </c>
      <c r="AK364" s="54">
        <v>0.0</v>
      </c>
      <c r="AL364" s="54">
        <v>0.0</v>
      </c>
      <c r="AM364" s="54">
        <v>0.0</v>
      </c>
      <c r="AN364" s="54">
        <v>0.0</v>
      </c>
      <c r="AO364" s="54">
        <v>0.0</v>
      </c>
      <c r="AP364" s="53">
        <v>0.0</v>
      </c>
      <c r="AQ364" s="53">
        <v>0.0</v>
      </c>
      <c r="AR364" s="53">
        <v>0.0</v>
      </c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55" t="s">
        <v>1294</v>
      </c>
      <c r="C365" s="101" t="s">
        <v>1295</v>
      </c>
      <c r="D365" s="9" t="s">
        <v>52</v>
      </c>
      <c r="E365" s="24" t="s">
        <v>19</v>
      </c>
      <c r="F365" s="9" t="s">
        <v>53</v>
      </c>
      <c r="G365" s="44" t="str">
        <f t="shared" si="1"/>
        <v>#N/A</v>
      </c>
      <c r="H365" s="51" t="s">
        <v>114</v>
      </c>
      <c r="I365" s="51" t="s">
        <v>24</v>
      </c>
      <c r="J365" s="44" t="str">
        <f t="shared" si="6"/>
        <v>Não</v>
      </c>
      <c r="K365" s="57">
        <v>45475.0</v>
      </c>
      <c r="L365" s="62"/>
      <c r="M365" s="24" t="s">
        <v>55</v>
      </c>
      <c r="N365" s="58">
        <v>0.012</v>
      </c>
      <c r="O365" s="9" t="s">
        <v>24</v>
      </c>
      <c r="P365" s="59">
        <v>0.0</v>
      </c>
      <c r="Q365" s="139"/>
      <c r="R365" s="139"/>
      <c r="S365" s="24" t="s">
        <v>99</v>
      </c>
      <c r="T365" s="24" t="s">
        <v>1296</v>
      </c>
      <c r="U365" s="9" t="s">
        <v>19</v>
      </c>
      <c r="V365" s="51" t="str">
        <f t="shared" si="3"/>
        <v>Ativo</v>
      </c>
      <c r="W365" s="24" t="s">
        <v>68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/>
      <c r="AT365" s="53"/>
      <c r="AU365" s="53" t="str">
        <f t="array" ref="AU365">XLOOKUP(C365,'PL TOTAL D0'!A:A,'PL TOTAL D0'!C:C,"")</f>
        <v/>
      </c>
    </row>
    <row r="366" ht="15.75" customHeight="1">
      <c r="A366" s="41" t="s">
        <v>43</v>
      </c>
      <c r="B366" s="42" t="s">
        <v>1297</v>
      </c>
      <c r="C366" s="43" t="s">
        <v>1298</v>
      </c>
      <c r="D366" s="44" t="s">
        <v>18</v>
      </c>
      <c r="E366" s="45" t="s">
        <v>29</v>
      </c>
      <c r="F366" s="44" t="s">
        <v>135</v>
      </c>
      <c r="G366" s="44" t="str">
        <f t="shared" si="1"/>
        <v>Breno</v>
      </c>
      <c r="H366" s="51" t="s">
        <v>140</v>
      </c>
      <c r="I366" s="51" t="s">
        <v>682</v>
      </c>
      <c r="J366" s="44" t="str">
        <f t="shared" si="6"/>
        <v>Não</v>
      </c>
      <c r="K366" s="47">
        <v>45254.0</v>
      </c>
      <c r="L366" s="62"/>
      <c r="M366" s="45" t="s">
        <v>98</v>
      </c>
      <c r="N366" s="48">
        <v>0.012</v>
      </c>
      <c r="O366" s="44" t="s">
        <v>24</v>
      </c>
      <c r="P366" s="49">
        <v>0.1</v>
      </c>
      <c r="Q366" s="139"/>
      <c r="R366" s="139"/>
      <c r="S366" s="45" t="s">
        <v>99</v>
      </c>
      <c r="T366" s="24" t="s">
        <v>1299</v>
      </c>
      <c r="U366" s="9" t="s">
        <v>29</v>
      </c>
      <c r="V366" s="51" t="str">
        <f t="shared" si="3"/>
        <v>Ativo</v>
      </c>
      <c r="W366" s="45"/>
      <c r="X366" s="52" t="s">
        <v>110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>
        <v>630538.56</v>
      </c>
      <c r="AN366" s="54">
        <v>639097.07</v>
      </c>
      <c r="AO366" s="54">
        <v>1001615.77</v>
      </c>
      <c r="AP366" s="53">
        <v>1010202.22</v>
      </c>
      <c r="AQ366" s="53">
        <v>1426979.35</v>
      </c>
      <c r="AR366" s="53">
        <v>1127841.4</v>
      </c>
      <c r="AS366" s="53">
        <v>512885.9</v>
      </c>
      <c r="AT366" s="53">
        <v>484980.4</v>
      </c>
      <c r="AU366" s="53">
        <f t="array" ref="AU366">XLOOKUP(C366,'PL TOTAL D0'!A:A,'PL TOTAL D0'!C:C,"")</f>
        <v>483425.4</v>
      </c>
    </row>
    <row r="367" ht="15.75" customHeight="1">
      <c r="A367" s="41" t="s">
        <v>43</v>
      </c>
      <c r="B367" s="42" t="s">
        <v>1297</v>
      </c>
      <c r="C367" s="198" t="s">
        <v>1300</v>
      </c>
      <c r="D367" s="44" t="s">
        <v>18</v>
      </c>
      <c r="E367" s="45" t="s">
        <v>29</v>
      </c>
      <c r="F367" s="44" t="s">
        <v>135</v>
      </c>
      <c r="G367" s="44" t="str">
        <f t="shared" si="1"/>
        <v>Augusto</v>
      </c>
      <c r="H367" s="51" t="s">
        <v>140</v>
      </c>
      <c r="I367" s="51" t="s">
        <v>682</v>
      </c>
      <c r="J367" s="44" t="str">
        <f t="shared" si="6"/>
        <v>Não</v>
      </c>
      <c r="K367" s="47">
        <v>45255.0</v>
      </c>
      <c r="L367" s="62"/>
      <c r="M367" s="45" t="s">
        <v>98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99</v>
      </c>
      <c r="T367" s="24" t="s">
        <v>1299</v>
      </c>
      <c r="U367" s="9" t="s">
        <v>29</v>
      </c>
      <c r="V367" s="51" t="str">
        <f t="shared" si="3"/>
        <v>Ativo</v>
      </c>
      <c r="W367" s="45"/>
      <c r="X367" s="52" t="s">
        <v>110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>
        <v>765438.48</v>
      </c>
      <c r="AQ367" s="53">
        <v>773226.21</v>
      </c>
      <c r="AR367" s="53">
        <v>204111.84</v>
      </c>
      <c r="AS367" s="53">
        <v>142761.6</v>
      </c>
      <c r="AT367" s="53">
        <v>143713.6</v>
      </c>
      <c r="AU367" s="53">
        <f t="array" ref="AU367">XLOOKUP(C367,'PL TOTAL D0'!A:A,'PL TOTAL D0'!C:C,"")</f>
        <v>143778.8</v>
      </c>
    </row>
    <row r="368" ht="15.75" customHeight="1">
      <c r="A368" s="41" t="s">
        <v>43</v>
      </c>
      <c r="B368" s="64" t="s">
        <v>1301</v>
      </c>
      <c r="C368" s="65" t="s">
        <v>1302</v>
      </c>
      <c r="D368" s="44" t="s">
        <v>18</v>
      </c>
      <c r="E368" s="45" t="s">
        <v>29</v>
      </c>
      <c r="F368" s="44" t="s">
        <v>135</v>
      </c>
      <c r="G368" s="44" t="str">
        <f t="shared" si="1"/>
        <v>Breno</v>
      </c>
      <c r="H368" s="51" t="s">
        <v>97</v>
      </c>
      <c r="I368" s="51" t="s">
        <v>24</v>
      </c>
      <c r="J368" s="44" t="str">
        <f t="shared" si="6"/>
        <v>Sim</v>
      </c>
      <c r="K368" s="57">
        <v>45422.0</v>
      </c>
      <c r="L368" s="62"/>
      <c r="M368" s="24" t="s">
        <v>98</v>
      </c>
      <c r="N368" s="58">
        <v>0.012</v>
      </c>
      <c r="O368" s="9" t="s">
        <v>48</v>
      </c>
      <c r="P368" s="59">
        <v>0.1</v>
      </c>
      <c r="Q368" s="184" t="s">
        <v>1303</v>
      </c>
      <c r="R368" s="139"/>
      <c r="S368" s="24" t="s">
        <v>99</v>
      </c>
      <c r="T368" s="24" t="s">
        <v>1299</v>
      </c>
      <c r="U368" s="9" t="s">
        <v>29</v>
      </c>
      <c r="V368" s="51" t="str">
        <f t="shared" si="3"/>
        <v>Ativo</v>
      </c>
      <c r="W368" s="24" t="s">
        <v>117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956719.2</v>
      </c>
      <c r="AT368" s="53">
        <v>993068.2</v>
      </c>
      <c r="AU368" s="53">
        <f t="array" ref="AU368">XLOOKUP(C368,'PL TOTAL D0'!A:A,'PL TOTAL D0'!C:C,"")</f>
        <v>997901.1</v>
      </c>
    </row>
    <row r="369" ht="15.75" customHeight="1">
      <c r="A369" s="41" t="s">
        <v>43</v>
      </c>
      <c r="B369" s="61" t="s">
        <v>1304</v>
      </c>
      <c r="C369" s="43" t="s">
        <v>1305</v>
      </c>
      <c r="D369" s="44" t="s">
        <v>18</v>
      </c>
      <c r="E369" s="45" t="s">
        <v>29</v>
      </c>
      <c r="F369" s="45" t="s">
        <v>162</v>
      </c>
      <c r="G369" s="44" t="str">
        <f t="shared" si="1"/>
        <v>Augusto</v>
      </c>
      <c r="H369" s="46" t="s">
        <v>97</v>
      </c>
      <c r="I369" s="46" t="s">
        <v>24</v>
      </c>
      <c r="J369" s="44" t="str">
        <f t="shared" si="6"/>
        <v>Sim</v>
      </c>
      <c r="K369" s="62">
        <v>44994.0</v>
      </c>
      <c r="L369" s="45"/>
      <c r="M369" s="45" t="s">
        <v>55</v>
      </c>
      <c r="N369" s="48">
        <v>0.012</v>
      </c>
      <c r="O369" s="44" t="s">
        <v>24</v>
      </c>
      <c r="P369" s="49">
        <v>0.0</v>
      </c>
      <c r="Q369" s="60" t="s">
        <v>1306</v>
      </c>
      <c r="R369" s="122"/>
      <c r="S369" s="45" t="s">
        <v>99</v>
      </c>
      <c r="T369" s="24" t="s">
        <v>1307</v>
      </c>
      <c r="U369" s="24" t="s">
        <v>218</v>
      </c>
      <c r="V369" s="51" t="str">
        <f t="shared" si="3"/>
        <v>Ativo</v>
      </c>
      <c r="W369" s="45"/>
      <c r="X369" s="24" t="s">
        <v>110</v>
      </c>
      <c r="Y369" s="45"/>
      <c r="Z369" s="45"/>
      <c r="AA369" s="45"/>
      <c r="AB369" s="45"/>
      <c r="AC369" s="45"/>
      <c r="AD369" s="45"/>
      <c r="AE369" s="54">
        <v>215098.7</v>
      </c>
      <c r="AF369" s="54">
        <v>216876.15</v>
      </c>
      <c r="AG369" s="54">
        <v>299873.01</v>
      </c>
      <c r="AH369" s="54">
        <v>302577.74</v>
      </c>
      <c r="AI369" s="54">
        <v>304671.28</v>
      </c>
      <c r="AJ369" s="54">
        <v>307519.42</v>
      </c>
      <c r="AK369" s="54">
        <v>309326.29</v>
      </c>
      <c r="AL369" s="54">
        <v>312072.35</v>
      </c>
      <c r="AM369" s="54">
        <v>314391.69</v>
      </c>
      <c r="AN369" s="54">
        <v>316725.61</v>
      </c>
      <c r="AO369" s="54">
        <v>309359.8</v>
      </c>
      <c r="AP369" s="53">
        <v>310418.82</v>
      </c>
      <c r="AQ369" s="53">
        <v>313290.9</v>
      </c>
      <c r="AR369" s="53">
        <v>315659.78</v>
      </c>
      <c r="AS369" s="53">
        <v>317758.7</v>
      </c>
      <c r="AT369" s="53">
        <v>395621.7</v>
      </c>
      <c r="AU369" s="53">
        <f t="array" ref="AU369">XLOOKUP(C369,'PL TOTAL D0'!A:A,'PL TOTAL D0'!C:C,"")</f>
        <v>395385.9</v>
      </c>
    </row>
    <row r="370" ht="15.75" customHeight="1">
      <c r="A370" s="41" t="s">
        <v>43</v>
      </c>
      <c r="B370" s="55" t="s">
        <v>1308</v>
      </c>
      <c r="C370" s="81" t="s">
        <v>1309</v>
      </c>
      <c r="D370" s="44" t="s">
        <v>95</v>
      </c>
      <c r="E370" s="45" t="s">
        <v>29</v>
      </c>
      <c r="F370" s="44" t="s">
        <v>672</v>
      </c>
      <c r="G370" s="44" t="str">
        <f t="shared" si="1"/>
        <v>#N/A</v>
      </c>
      <c r="H370" s="51" t="s">
        <v>180</v>
      </c>
      <c r="I370" s="51" t="s">
        <v>24</v>
      </c>
      <c r="J370" s="44" t="str">
        <f t="shared" si="6"/>
        <v>Não</v>
      </c>
      <c r="K370" s="47">
        <v>44928.0</v>
      </c>
      <c r="L370" s="82">
        <v>45449.0</v>
      </c>
      <c r="M370" s="45" t="s">
        <v>98</v>
      </c>
      <c r="N370" s="48">
        <v>0.012</v>
      </c>
      <c r="O370" s="44" t="s">
        <v>24</v>
      </c>
      <c r="P370" s="49">
        <v>0.0</v>
      </c>
      <c r="Q370" s="60"/>
      <c r="R370" s="73" t="s">
        <v>233</v>
      </c>
      <c r="S370" s="45" t="s">
        <v>99</v>
      </c>
      <c r="T370" s="24" t="s">
        <v>1310</v>
      </c>
      <c r="U370" s="9" t="s">
        <v>29</v>
      </c>
      <c r="V370" s="51" t="str">
        <f t="shared" si="3"/>
        <v>Encerrado</v>
      </c>
      <c r="W370" s="45"/>
      <c r="X370" s="52" t="s">
        <v>110</v>
      </c>
      <c r="Y370" s="54"/>
      <c r="Z370" s="54"/>
      <c r="AA370" s="54"/>
      <c r="AB370" s="54">
        <v>358813.41</v>
      </c>
      <c r="AC370" s="54">
        <v>377876.36</v>
      </c>
      <c r="AD370" s="54">
        <v>392773.39</v>
      </c>
      <c r="AE370" s="54">
        <v>397012.49</v>
      </c>
      <c r="AF370" s="54">
        <v>651770.08</v>
      </c>
      <c r="AG370" s="54">
        <v>631261.12</v>
      </c>
      <c r="AH370" s="54">
        <v>670333.7</v>
      </c>
      <c r="AI370" s="54">
        <v>655818.74</v>
      </c>
      <c r="AJ370" s="54">
        <v>662208.82</v>
      </c>
      <c r="AK370" s="54">
        <v>667585.98</v>
      </c>
      <c r="AL370" s="54">
        <v>670425.23</v>
      </c>
      <c r="AM370" s="54">
        <v>679113.46</v>
      </c>
      <c r="AN370" s="54">
        <v>666577.12</v>
      </c>
      <c r="AO370" s="54">
        <v>668120.67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tr">
        <f t="array" ref="AU370">XLOOKUP(C370,'PL TOTAL D0'!A:A,'PL TOTAL D0'!C:C,"")</f>
        <v/>
      </c>
    </row>
    <row r="371" ht="15.75" customHeight="1">
      <c r="A371" s="41" t="s">
        <v>43</v>
      </c>
      <c r="B371" s="42" t="s">
        <v>1311</v>
      </c>
      <c r="C371" s="43" t="s">
        <v>1312</v>
      </c>
      <c r="D371" s="44" t="s">
        <v>18</v>
      </c>
      <c r="E371" s="45" t="s">
        <v>29</v>
      </c>
      <c r="F371" s="44" t="s">
        <v>148</v>
      </c>
      <c r="G371" s="44" t="str">
        <f t="shared" si="1"/>
        <v>Bruno</v>
      </c>
      <c r="H371" s="46" t="s">
        <v>97</v>
      </c>
      <c r="I371" s="46" t="s">
        <v>24</v>
      </c>
      <c r="J371" s="44" t="str">
        <f t="shared" si="6"/>
        <v>Sim</v>
      </c>
      <c r="K371" s="47">
        <v>45040.0</v>
      </c>
      <c r="L371" s="45"/>
      <c r="M371" s="45" t="s">
        <v>55</v>
      </c>
      <c r="N371" s="48">
        <v>0.01</v>
      </c>
      <c r="O371" s="44" t="s">
        <v>24</v>
      </c>
      <c r="P371" s="49">
        <v>0.0</v>
      </c>
      <c r="Q371" s="184" t="s">
        <v>1313</v>
      </c>
      <c r="R371" s="139"/>
      <c r="S371" s="45" t="s">
        <v>99</v>
      </c>
      <c r="T371" s="24" t="s">
        <v>1314</v>
      </c>
      <c r="U371" s="9" t="s">
        <v>29</v>
      </c>
      <c r="V371" s="51" t="str">
        <f t="shared" si="3"/>
        <v>Ativo</v>
      </c>
      <c r="W371" s="45"/>
      <c r="X371" s="52" t="s">
        <v>101</v>
      </c>
      <c r="Y371" s="54"/>
      <c r="Z371" s="54"/>
      <c r="AA371" s="54"/>
      <c r="AB371" s="54"/>
      <c r="AC371" s="54"/>
      <c r="AD371" s="54"/>
      <c r="AE371" s="54"/>
      <c r="AF371" s="54">
        <v>397508.34</v>
      </c>
      <c r="AG371" s="54">
        <v>714697.76</v>
      </c>
      <c r="AH371" s="54">
        <v>732005.28</v>
      </c>
      <c r="AI371" s="54">
        <v>770449.99</v>
      </c>
      <c r="AJ371" s="54">
        <v>1085256.77</v>
      </c>
      <c r="AK371" s="54">
        <v>1152688.1</v>
      </c>
      <c r="AL371" s="54">
        <v>1163013.64</v>
      </c>
      <c r="AM371" s="54">
        <v>1170919.64</v>
      </c>
      <c r="AN371" s="54">
        <v>1200138.58</v>
      </c>
      <c r="AO371" s="54">
        <v>1221032.6</v>
      </c>
      <c r="AP371" s="53">
        <v>1230255.33</v>
      </c>
      <c r="AQ371" s="53">
        <v>1346659.3</v>
      </c>
      <c r="AR371" s="53">
        <v>1382587.72</v>
      </c>
      <c r="AS371" s="53">
        <v>1414209.0</v>
      </c>
      <c r="AT371" s="53">
        <v>1535647.0</v>
      </c>
      <c r="AU371" s="53">
        <f t="array" ref="AU371">XLOOKUP(C371,'PL TOTAL D0'!A:A,'PL TOTAL D0'!C:C,"")</f>
        <v>1552050</v>
      </c>
    </row>
    <row r="372" ht="15.75" customHeight="1">
      <c r="A372" s="41" t="s">
        <v>43</v>
      </c>
      <c r="B372" s="64" t="s">
        <v>1315</v>
      </c>
      <c r="C372" s="65" t="s">
        <v>1316</v>
      </c>
      <c r="D372" s="9" t="s">
        <v>52</v>
      </c>
      <c r="E372" s="24" t="s">
        <v>19</v>
      </c>
      <c r="F372" s="9" t="s">
        <v>53</v>
      </c>
      <c r="G372" s="44" t="str">
        <f t="shared" si="1"/>
        <v>Breno</v>
      </c>
      <c r="H372" s="51" t="s">
        <v>97</v>
      </c>
      <c r="I372" s="51" t="s">
        <v>24</v>
      </c>
      <c r="J372" s="44" t="str">
        <f t="shared" si="6"/>
        <v>Não</v>
      </c>
      <c r="K372" s="57">
        <v>45391.0</v>
      </c>
      <c r="L372" s="45"/>
      <c r="M372" s="24" t="s">
        <v>98</v>
      </c>
      <c r="N372" s="58">
        <v>0.012</v>
      </c>
      <c r="O372" s="9" t="s">
        <v>48</v>
      </c>
      <c r="P372" s="59">
        <v>0.1</v>
      </c>
      <c r="Q372" s="139"/>
      <c r="R372" s="139"/>
      <c r="S372" s="24" t="s">
        <v>99</v>
      </c>
      <c r="T372" s="5" t="s">
        <v>1317</v>
      </c>
      <c r="U372" s="9" t="s">
        <v>19</v>
      </c>
      <c r="V372" s="51" t="str">
        <f t="shared" si="3"/>
        <v>Ativo</v>
      </c>
      <c r="W372" s="24" t="s">
        <v>68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>
        <v>395578.13</v>
      </c>
      <c r="AS372" s="53">
        <v>413847.6</v>
      </c>
      <c r="AT372" s="53">
        <v>416418.7</v>
      </c>
      <c r="AU372" s="53">
        <f t="array" ref="AU372">XLOOKUP(C372,'PL TOTAL D0'!A:A,'PL TOTAL D0'!C:C,"")</f>
        <v>426268.8</v>
      </c>
    </row>
    <row r="373" ht="15.75" customHeight="1">
      <c r="A373" s="41" t="s">
        <v>43</v>
      </c>
      <c r="B373" s="42" t="s">
        <v>1318</v>
      </c>
      <c r="C373" s="43" t="s">
        <v>1319</v>
      </c>
      <c r="D373" s="44" t="s">
        <v>95</v>
      </c>
      <c r="E373" s="45" t="s">
        <v>29</v>
      </c>
      <c r="F373" s="44" t="s">
        <v>96</v>
      </c>
      <c r="G373" s="44" t="str">
        <f t="shared" si="1"/>
        <v>Augusto</v>
      </c>
      <c r="H373" s="46" t="s">
        <v>97</v>
      </c>
      <c r="I373" s="46" t="s">
        <v>24</v>
      </c>
      <c r="J373" s="44" t="str">
        <f t="shared" si="6"/>
        <v>Sim</v>
      </c>
      <c r="K373" s="47">
        <v>45166.0</v>
      </c>
      <c r="L373" s="45"/>
      <c r="M373" s="45" t="s">
        <v>47</v>
      </c>
      <c r="N373" s="48">
        <v>0.016</v>
      </c>
      <c r="O373" s="44" t="s">
        <v>48</v>
      </c>
      <c r="P373" s="49">
        <v>0.2</v>
      </c>
      <c r="Q373" s="184" t="s">
        <v>1320</v>
      </c>
      <c r="R373" s="139"/>
      <c r="S373" s="45" t="s">
        <v>99</v>
      </c>
      <c r="T373" s="24" t="s">
        <v>1321</v>
      </c>
      <c r="U373" s="9" t="s">
        <v>29</v>
      </c>
      <c r="V373" s="51" t="str">
        <f t="shared" si="3"/>
        <v>Ativo</v>
      </c>
      <c r="W373" s="45"/>
      <c r="X373" s="52" t="s">
        <v>101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71148.86</v>
      </c>
      <c r="AK373" s="54">
        <v>71552.49</v>
      </c>
      <c r="AL373" s="54">
        <v>71993.83</v>
      </c>
      <c r="AM373" s="54">
        <v>72378.33</v>
      </c>
      <c r="AN373" s="54">
        <v>72798.95</v>
      </c>
      <c r="AO373" s="54">
        <v>73289.24</v>
      </c>
      <c r="AP373" s="53">
        <v>73727.41</v>
      </c>
      <c r="AQ373" s="53">
        <v>74163.19</v>
      </c>
      <c r="AR373" s="53">
        <v>74603.1</v>
      </c>
      <c r="AS373" s="53">
        <v>75047.55</v>
      </c>
      <c r="AT373" s="53">
        <v>75470.2</v>
      </c>
      <c r="AU373" s="53">
        <f t="array" ref="AU373">XLOOKUP(C373,'PL TOTAL D0'!A:A,'PL TOTAL D0'!C:C,"")</f>
        <v>75552.4</v>
      </c>
    </row>
    <row r="374" ht="15.75" customHeight="1">
      <c r="A374" s="41" t="s">
        <v>43</v>
      </c>
      <c r="B374" s="42" t="s">
        <v>1322</v>
      </c>
      <c r="C374" s="43" t="s">
        <v>1323</v>
      </c>
      <c r="D374" s="44" t="s">
        <v>18</v>
      </c>
      <c r="E374" s="45" t="s">
        <v>29</v>
      </c>
      <c r="F374" s="44" t="s">
        <v>288</v>
      </c>
      <c r="G374" s="44" t="str">
        <f t="shared" si="1"/>
        <v>Augusto</v>
      </c>
      <c r="H374" s="51" t="s">
        <v>97</v>
      </c>
      <c r="I374" s="51" t="s">
        <v>24</v>
      </c>
      <c r="J374" s="44" t="str">
        <f t="shared" si="6"/>
        <v>Não</v>
      </c>
      <c r="K374" s="47">
        <v>45267.0</v>
      </c>
      <c r="L374" s="45"/>
      <c r="M374" s="93" t="s">
        <v>121</v>
      </c>
      <c r="N374" s="94">
        <v>0.0</v>
      </c>
      <c r="O374" s="95" t="s">
        <v>24</v>
      </c>
      <c r="P374" s="96">
        <v>0.0</v>
      </c>
      <c r="Q374" s="139"/>
      <c r="R374" s="139"/>
      <c r="S374" s="45" t="s">
        <v>362</v>
      </c>
      <c r="T374" s="24" t="s">
        <v>1324</v>
      </c>
      <c r="U374" s="9" t="s">
        <v>29</v>
      </c>
      <c r="V374" s="51" t="str">
        <f t="shared" si="3"/>
        <v>Ativo</v>
      </c>
      <c r="W374" s="45"/>
      <c r="X374" s="52" t="s">
        <v>110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>
        <v>0.0</v>
      </c>
      <c r="AO374" s="54">
        <v>80064.81</v>
      </c>
      <c r="AP374" s="53">
        <v>80563.06</v>
      </c>
      <c r="AQ374" s="53">
        <v>81039.79</v>
      </c>
      <c r="AR374" s="53">
        <v>81408.34</v>
      </c>
      <c r="AS374" s="53">
        <v>82050.0</v>
      </c>
      <c r="AT374" s="53">
        <v>112397.2</v>
      </c>
      <c r="AU374" s="53">
        <f t="array" ref="AU374">XLOOKUP(C374,'PL TOTAL D0'!A:A,'PL TOTAL D0'!C:C,"")</f>
        <v>112508.8</v>
      </c>
    </row>
    <row r="375" ht="15.75" customHeight="1">
      <c r="A375" s="41" t="s">
        <v>43</v>
      </c>
      <c r="B375" s="42" t="s">
        <v>1325</v>
      </c>
      <c r="C375" s="43" t="s">
        <v>1326</v>
      </c>
      <c r="D375" s="44" t="s">
        <v>95</v>
      </c>
      <c r="E375" s="45" t="s">
        <v>29</v>
      </c>
      <c r="F375" s="44" t="s">
        <v>96</v>
      </c>
      <c r="G375" s="44" t="str">
        <f t="shared" si="1"/>
        <v>Bruno</v>
      </c>
      <c r="H375" s="46" t="s">
        <v>97</v>
      </c>
      <c r="I375" s="46" t="s">
        <v>24</v>
      </c>
      <c r="J375" s="44" t="str">
        <f t="shared" si="6"/>
        <v>Não</v>
      </c>
      <c r="K375" s="47">
        <v>45163.0</v>
      </c>
      <c r="L375" s="62"/>
      <c r="M375" s="45" t="s">
        <v>55</v>
      </c>
      <c r="N375" s="48">
        <v>0.01</v>
      </c>
      <c r="O375" s="44" t="s">
        <v>24</v>
      </c>
      <c r="P375" s="49">
        <v>0.0</v>
      </c>
      <c r="Q375" s="50"/>
      <c r="R375" s="50"/>
      <c r="S375" s="45" t="s">
        <v>99</v>
      </c>
      <c r="T375" s="24" t="s">
        <v>1324</v>
      </c>
      <c r="U375" s="9" t="s">
        <v>29</v>
      </c>
      <c r="V375" s="51" t="str">
        <f t="shared" si="3"/>
        <v>Ativo</v>
      </c>
      <c r="W375" s="45"/>
      <c r="X375" s="52" t="s">
        <v>101</v>
      </c>
      <c r="Y375" s="54"/>
      <c r="Z375" s="54"/>
      <c r="AA375" s="54"/>
      <c r="AB375" s="54"/>
      <c r="AC375" s="54"/>
      <c r="AD375" s="54"/>
      <c r="AE375" s="54"/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770341.47</v>
      </c>
      <c r="AL375" s="54">
        <v>774767.0</v>
      </c>
      <c r="AM375" s="54">
        <v>780858.65</v>
      </c>
      <c r="AN375" s="54">
        <v>786142.8</v>
      </c>
      <c r="AO375" s="54">
        <v>791149.87</v>
      </c>
      <c r="AP375" s="53">
        <v>796697.82</v>
      </c>
      <c r="AQ375" s="53">
        <v>992536.72</v>
      </c>
      <c r="AR375" s="53">
        <v>1038174.97</v>
      </c>
      <c r="AS375" s="53">
        <v>1060081.0</v>
      </c>
      <c r="AT375" s="53">
        <v>1088467.0</v>
      </c>
      <c r="AU375" s="53">
        <f t="array" ref="AU375">XLOOKUP(C375,'PL TOTAL D0'!A:A,'PL TOTAL D0'!C:C,"")</f>
        <v>1090571</v>
      </c>
    </row>
    <row r="376" ht="15.75" customHeight="1">
      <c r="A376" s="41" t="s">
        <v>43</v>
      </c>
      <c r="B376" s="42" t="s">
        <v>1327</v>
      </c>
      <c r="C376" s="43" t="s">
        <v>1328</v>
      </c>
      <c r="D376" s="44" t="s">
        <v>18</v>
      </c>
      <c r="E376" s="45" t="s">
        <v>34</v>
      </c>
      <c r="F376" s="45" t="s">
        <v>564</v>
      </c>
      <c r="G376" s="44" t="str">
        <f t="shared" si="1"/>
        <v>Breno</v>
      </c>
      <c r="H376" s="46" t="s">
        <v>97</v>
      </c>
      <c r="I376" s="46" t="s">
        <v>24</v>
      </c>
      <c r="J376" s="44" t="str">
        <f t="shared" si="6"/>
        <v>Não</v>
      </c>
      <c r="K376" s="62">
        <v>44973.0</v>
      </c>
      <c r="L376" s="41"/>
      <c r="M376" s="45" t="s">
        <v>47</v>
      </c>
      <c r="N376" s="199">
        <v>0.015</v>
      </c>
      <c r="O376" s="45" t="s">
        <v>48</v>
      </c>
      <c r="P376" s="49">
        <v>0.1</v>
      </c>
      <c r="Q376" s="74"/>
      <c r="R376" s="74"/>
      <c r="S376" s="45" t="s">
        <v>99</v>
      </c>
      <c r="T376" s="56" t="s">
        <v>32</v>
      </c>
      <c r="U376" s="24" t="s">
        <v>1329</v>
      </c>
      <c r="V376" s="51" t="str">
        <f t="shared" si="3"/>
        <v>Ativo</v>
      </c>
      <c r="W376" s="45"/>
      <c r="X376" s="24" t="s">
        <v>101</v>
      </c>
      <c r="Y376" s="41"/>
      <c r="Z376" s="41"/>
      <c r="AA376" s="41"/>
      <c r="AB376" s="41"/>
      <c r="AC376" s="200"/>
      <c r="AD376" s="191">
        <v>689994.38</v>
      </c>
      <c r="AE376" s="191">
        <v>685952.92</v>
      </c>
      <c r="AF376" s="201">
        <v>687270.9</v>
      </c>
      <c r="AG376" s="191">
        <v>697627.07</v>
      </c>
      <c r="AH376" s="191">
        <v>911550.56</v>
      </c>
      <c r="AI376" s="54">
        <v>923030.07</v>
      </c>
      <c r="AJ376" s="54">
        <v>927788.28</v>
      </c>
      <c r="AK376" s="54">
        <v>932100.04</v>
      </c>
      <c r="AL376" s="54">
        <v>804260.81</v>
      </c>
      <c r="AM376" s="54">
        <v>812554.67</v>
      </c>
      <c r="AN376" s="54">
        <v>820967.38</v>
      </c>
      <c r="AO376" s="54">
        <v>817404.64</v>
      </c>
      <c r="AP376" s="53">
        <v>821869.41</v>
      </c>
      <c r="AQ376" s="53">
        <v>828451.96</v>
      </c>
      <c r="AR376" s="53">
        <v>825193.77</v>
      </c>
      <c r="AS376" s="53">
        <v>823592.2</v>
      </c>
      <c r="AT376" s="53">
        <v>827435.9</v>
      </c>
      <c r="AU376" s="53">
        <f t="array" ref="AU376">XLOOKUP(C376,'PL TOTAL D0'!A:A,'PL TOTAL D0'!C:C,"")</f>
        <v>831774.7</v>
      </c>
    </row>
    <row r="377" ht="15.75" customHeight="1">
      <c r="A377" s="41" t="s">
        <v>43</v>
      </c>
      <c r="B377" s="42" t="s">
        <v>1330</v>
      </c>
      <c r="C377" s="43" t="s">
        <v>1331</v>
      </c>
      <c r="D377" s="44" t="s">
        <v>18</v>
      </c>
      <c r="E377" s="45" t="s">
        <v>19</v>
      </c>
      <c r="F377" s="44" t="s">
        <v>250</v>
      </c>
      <c r="G377" s="44" t="str">
        <f t="shared" si="1"/>
        <v>Augusto</v>
      </c>
      <c r="H377" s="51" t="s">
        <v>97</v>
      </c>
      <c r="I377" s="51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139"/>
      <c r="R377" s="60" t="s">
        <v>1332</v>
      </c>
      <c r="S377" s="45" t="s">
        <v>99</v>
      </c>
      <c r="T377" s="24" t="s">
        <v>1333</v>
      </c>
      <c r="U377" s="9" t="s">
        <v>29</v>
      </c>
      <c r="V377" s="51" t="str">
        <f t="shared" si="3"/>
        <v>Inativo</v>
      </c>
      <c r="W377" s="45"/>
      <c r="X377" s="52" t="s">
        <v>110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80000.0</v>
      </c>
      <c r="AT377" s="53">
        <v>80646.04</v>
      </c>
      <c r="AU377" s="53">
        <f t="array" ref="AU377">XLOOKUP(C377,'PL TOTAL D0'!A:A,'PL TOTAL D0'!C:C,"")</f>
        <v>80716.91</v>
      </c>
    </row>
    <row r="378" ht="15.75" customHeight="1">
      <c r="A378" s="41" t="s">
        <v>43</v>
      </c>
      <c r="B378" s="61" t="s">
        <v>1334</v>
      </c>
      <c r="C378" s="43" t="s">
        <v>1335</v>
      </c>
      <c r="D378" s="44" t="s">
        <v>18</v>
      </c>
      <c r="E378" s="45" t="s">
        <v>170</v>
      </c>
      <c r="F378" s="44" t="s">
        <v>191</v>
      </c>
      <c r="G378" s="44" t="str">
        <f t="shared" si="1"/>
        <v>Breno</v>
      </c>
      <c r="H378" s="46" t="s">
        <v>97</v>
      </c>
      <c r="I378" s="46" t="s">
        <v>24</v>
      </c>
      <c r="J378" s="44" t="str">
        <f t="shared" si="6"/>
        <v>Não</v>
      </c>
      <c r="K378" s="47">
        <v>45028.0</v>
      </c>
      <c r="L378" s="45"/>
      <c r="M378" s="45" t="s">
        <v>47</v>
      </c>
      <c r="N378" s="48">
        <v>0.015</v>
      </c>
      <c r="O378" s="44" t="s">
        <v>48</v>
      </c>
      <c r="P378" s="49">
        <v>0.1</v>
      </c>
      <c r="Q378" s="50"/>
      <c r="R378" s="50"/>
      <c r="S378" s="45" t="s">
        <v>99</v>
      </c>
      <c r="T378" s="24" t="s">
        <v>1336</v>
      </c>
      <c r="U378" s="9" t="s">
        <v>174</v>
      </c>
      <c r="V378" s="51" t="str">
        <f t="shared" si="3"/>
        <v>Ativo</v>
      </c>
      <c r="W378" s="45"/>
      <c r="X378" s="52" t="s">
        <v>110</v>
      </c>
      <c r="Y378" s="54"/>
      <c r="Z378" s="54"/>
      <c r="AA378" s="54"/>
      <c r="AB378" s="54"/>
      <c r="AC378" s="54"/>
      <c r="AD378" s="54"/>
      <c r="AE378" s="54">
        <v>0.0</v>
      </c>
      <c r="AF378" s="54">
        <v>546983.7</v>
      </c>
      <c r="AG378" s="54">
        <v>569712.92</v>
      </c>
      <c r="AH378" s="54">
        <v>599690.17</v>
      </c>
      <c r="AI378" s="54">
        <v>641342.23</v>
      </c>
      <c r="AJ378" s="54">
        <v>637489.29</v>
      </c>
      <c r="AK378" s="54">
        <v>661262.77</v>
      </c>
      <c r="AL378" s="54">
        <v>665519.79</v>
      </c>
      <c r="AM378" s="54">
        <v>680406.48</v>
      </c>
      <c r="AN378" s="54">
        <v>728909.45</v>
      </c>
      <c r="AO378" s="54">
        <v>718767.34</v>
      </c>
      <c r="AP378" s="53">
        <v>723223.94</v>
      </c>
      <c r="AQ378" s="53">
        <v>731594.67</v>
      </c>
      <c r="AR378" s="53">
        <v>723448.31</v>
      </c>
      <c r="AS378" s="53">
        <v>730414.8</v>
      </c>
      <c r="AT378" s="53">
        <v>734737.3</v>
      </c>
      <c r="AU378" s="53">
        <f t="array" ref="AU378">XLOOKUP(C378,'PL TOTAL D0'!A:A,'PL TOTAL D0'!C:C,"")</f>
        <v>740949.1</v>
      </c>
    </row>
    <row r="379" ht="15.75" customHeight="1">
      <c r="A379" s="41" t="s">
        <v>43</v>
      </c>
      <c r="B379" s="97" t="s">
        <v>1337</v>
      </c>
      <c r="C379" s="43" t="s">
        <v>1338</v>
      </c>
      <c r="D379" s="44" t="s">
        <v>18</v>
      </c>
      <c r="E379" s="45" t="s">
        <v>19</v>
      </c>
      <c r="F379" s="44" t="s">
        <v>20</v>
      </c>
      <c r="G379" s="44" t="str">
        <f t="shared" si="1"/>
        <v>Augusto</v>
      </c>
      <c r="H379" s="46" t="s">
        <v>97</v>
      </c>
      <c r="I379" s="46" t="s">
        <v>24</v>
      </c>
      <c r="J379" s="44" t="str">
        <f t="shared" si="6"/>
        <v>Sim</v>
      </c>
      <c r="K379" s="47">
        <v>45209.0</v>
      </c>
      <c r="L379" s="45"/>
      <c r="M379" s="45" t="s">
        <v>55</v>
      </c>
      <c r="N379" s="48">
        <v>0.012</v>
      </c>
      <c r="O379" s="44" t="s">
        <v>24</v>
      </c>
      <c r="P379" s="49">
        <v>0.0</v>
      </c>
      <c r="Q379" s="115" t="s">
        <v>1339</v>
      </c>
      <c r="R379" s="50"/>
      <c r="S379" s="45" t="s">
        <v>99</v>
      </c>
      <c r="T379" s="24" t="s">
        <v>1340</v>
      </c>
      <c r="U379" s="9" t="s">
        <v>19</v>
      </c>
      <c r="V379" s="51" t="str">
        <f t="shared" si="3"/>
        <v>Ativo</v>
      </c>
      <c r="W379" s="45"/>
      <c r="X379" s="52" t="s">
        <v>110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>
        <v>0.0</v>
      </c>
      <c r="AL379" s="54">
        <v>398364.46</v>
      </c>
      <c r="AM379" s="54">
        <v>401238.27</v>
      </c>
      <c r="AN379" s="54">
        <v>404093.6</v>
      </c>
      <c r="AO379" s="54">
        <v>407558.7</v>
      </c>
      <c r="AP379" s="53">
        <v>66022.77</v>
      </c>
      <c r="AQ379" s="53">
        <v>66386.28</v>
      </c>
      <c r="AR379" s="53">
        <v>66844.74</v>
      </c>
      <c r="AS379" s="53">
        <v>67277.07</v>
      </c>
      <c r="AT379" s="53">
        <v>67716.53</v>
      </c>
      <c r="AU379" s="53">
        <f t="array" ref="AU379">XLOOKUP(C379,'PL TOTAL D0'!A:A,'PL TOTAL D0'!C:C,"")</f>
        <v>67758</v>
      </c>
    </row>
    <row r="380" ht="15.75" customHeight="1">
      <c r="A380" s="41" t="s">
        <v>43</v>
      </c>
      <c r="B380" s="55" t="s">
        <v>1341</v>
      </c>
      <c r="C380" s="43" t="s">
        <v>1342</v>
      </c>
      <c r="D380" s="44" t="s">
        <v>18</v>
      </c>
      <c r="E380" s="45" t="s">
        <v>29</v>
      </c>
      <c r="F380" s="44" t="s">
        <v>162</v>
      </c>
      <c r="G380" s="44" t="str">
        <f t="shared" si="1"/>
        <v>Augusto</v>
      </c>
      <c r="H380" s="46" t="s">
        <v>97</v>
      </c>
      <c r="I380" s="46" t="s">
        <v>24</v>
      </c>
      <c r="J380" s="44" t="str">
        <f>IF(#REF!=0,"Não","Sim")</f>
        <v>#REF!</v>
      </c>
      <c r="K380" s="47">
        <v>44971.0</v>
      </c>
      <c r="L380" s="45"/>
      <c r="M380" s="45" t="s">
        <v>55</v>
      </c>
      <c r="N380" s="48">
        <v>0.007</v>
      </c>
      <c r="O380" s="44" t="s">
        <v>24</v>
      </c>
      <c r="P380" s="49">
        <v>0.0</v>
      </c>
      <c r="Q380" s="76" t="s">
        <v>342</v>
      </c>
      <c r="R380" s="74"/>
      <c r="S380" s="45" t="s">
        <v>99</v>
      </c>
      <c r="T380" s="24" t="s">
        <v>1343</v>
      </c>
      <c r="U380" s="9" t="s">
        <v>29</v>
      </c>
      <c r="V380" s="51" t="str">
        <f t="shared" si="3"/>
        <v>Ativo</v>
      </c>
      <c r="W380" s="45"/>
      <c r="X380" s="52" t="s">
        <v>110</v>
      </c>
      <c r="Y380" s="54"/>
      <c r="Z380" s="54"/>
      <c r="AA380" s="54"/>
      <c r="AB380" s="54"/>
      <c r="AC380" s="54">
        <v>0.0</v>
      </c>
      <c r="AD380" s="54">
        <v>1110727.78</v>
      </c>
      <c r="AE380" s="54">
        <v>2743133.96</v>
      </c>
      <c r="AF380" s="54">
        <v>2763862.97</v>
      </c>
      <c r="AG380" s="54">
        <v>2795420.34</v>
      </c>
      <c r="AH380" s="54">
        <v>3088831.62</v>
      </c>
      <c r="AI380" s="54">
        <v>3118395.57</v>
      </c>
      <c r="AJ380" s="54">
        <v>3151164.23</v>
      </c>
      <c r="AK380" s="54">
        <v>3126195.15</v>
      </c>
      <c r="AL380" s="54">
        <v>3155608.43</v>
      </c>
      <c r="AM380" s="54">
        <v>3211508.29</v>
      </c>
      <c r="AN380" s="54">
        <v>3238270.45</v>
      </c>
      <c r="AO380" s="54">
        <v>3390746.18</v>
      </c>
      <c r="AP380" s="53">
        <v>23394.6</v>
      </c>
      <c r="AQ380" s="53">
        <v>23577.54</v>
      </c>
      <c r="AR380" s="53">
        <v>23611.7</v>
      </c>
      <c r="AS380" s="53">
        <v>23779.99</v>
      </c>
      <c r="AT380" s="53">
        <v>23921.04</v>
      </c>
      <c r="AU380" s="53">
        <f t="array" ref="AU380">XLOOKUP(C380,'PL TOTAL D0'!A:A,'PL TOTAL D0'!C:C,"")</f>
        <v>23931.35</v>
      </c>
    </row>
    <row r="381" ht="15.75" customHeight="1">
      <c r="A381" s="41" t="s">
        <v>43</v>
      </c>
      <c r="B381" s="55" t="s">
        <v>1341</v>
      </c>
      <c r="C381" s="43" t="s">
        <v>1344</v>
      </c>
      <c r="D381" s="44" t="s">
        <v>18</v>
      </c>
      <c r="E381" s="45" t="s">
        <v>29</v>
      </c>
      <c r="F381" s="44" t="s">
        <v>162</v>
      </c>
      <c r="G381" s="44" t="str">
        <f t="shared" si="1"/>
        <v>#N/A</v>
      </c>
      <c r="H381" s="51" t="s">
        <v>140</v>
      </c>
      <c r="I381" s="46" t="s">
        <v>213</v>
      </c>
      <c r="J381" s="44" t="str">
        <f t="shared" ref="J381:J617" si="7">IF(Q381=0,"Não","Sim")</f>
        <v>Não</v>
      </c>
      <c r="K381" s="47">
        <v>45163.0</v>
      </c>
      <c r="L381" s="62"/>
      <c r="M381" s="45" t="s">
        <v>184</v>
      </c>
      <c r="N381" s="48">
        <v>0.025</v>
      </c>
      <c r="O381" s="44" t="s">
        <v>185</v>
      </c>
      <c r="P381" s="49">
        <v>0.2</v>
      </c>
      <c r="Q381" s="50"/>
      <c r="R381" s="50"/>
      <c r="S381" s="45" t="s">
        <v>99</v>
      </c>
      <c r="T381" s="24" t="s">
        <v>1343</v>
      </c>
      <c r="U381" s="9" t="s">
        <v>29</v>
      </c>
      <c r="V381" s="51" t="str">
        <f t="shared" si="3"/>
        <v>Inativo</v>
      </c>
      <c r="W381" s="45"/>
      <c r="X381" s="52" t="s">
        <v>110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0.0</v>
      </c>
      <c r="AT381" s="53">
        <v>0.0</v>
      </c>
      <c r="AU381" s="53" t="str">
        <f t="array" ref="AU381">XLOOKUP(C381,'PL TOTAL D0'!A:A,'PL TOTAL D0'!C:C,"")</f>
        <v/>
      </c>
    </row>
    <row r="382" ht="15.75" customHeight="1">
      <c r="A382" s="41" t="s">
        <v>43</v>
      </c>
      <c r="B382" s="66" t="s">
        <v>1345</v>
      </c>
      <c r="C382" s="98" t="s">
        <v>1346</v>
      </c>
      <c r="D382" s="44" t="s">
        <v>18</v>
      </c>
      <c r="E382" s="45" t="s">
        <v>170</v>
      </c>
      <c r="F382" s="44" t="s">
        <v>171</v>
      </c>
      <c r="G382" s="44" t="str">
        <f t="shared" si="1"/>
        <v>Breno</v>
      </c>
      <c r="H382" s="46" t="s">
        <v>97</v>
      </c>
      <c r="I382" s="46" t="s">
        <v>24</v>
      </c>
      <c r="J382" s="44" t="str">
        <f t="shared" si="7"/>
        <v>Não</v>
      </c>
      <c r="K382" s="47">
        <v>45230.0</v>
      </c>
      <c r="L382" s="45"/>
      <c r="M382" s="45" t="s">
        <v>55</v>
      </c>
      <c r="N382" s="48">
        <v>0.012</v>
      </c>
      <c r="O382" s="44" t="s">
        <v>24</v>
      </c>
      <c r="P382" s="49">
        <v>0.0</v>
      </c>
      <c r="Q382" s="63"/>
      <c r="R382" s="195" t="s">
        <v>1347</v>
      </c>
      <c r="S382" s="45" t="s">
        <v>99</v>
      </c>
      <c r="T382" s="24" t="s">
        <v>1348</v>
      </c>
      <c r="U382" s="9" t="s">
        <v>174</v>
      </c>
      <c r="V382" s="51" t="str">
        <f t="shared" si="3"/>
        <v>Ativo</v>
      </c>
      <c r="W382" s="45"/>
      <c r="X382" s="52" t="s">
        <v>101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>
        <v>0.0</v>
      </c>
      <c r="AM382" s="54">
        <v>752677.66</v>
      </c>
      <c r="AN382" s="54">
        <v>758454.81</v>
      </c>
      <c r="AO382" s="54">
        <v>765519.19</v>
      </c>
      <c r="AP382" s="53">
        <v>771665.74</v>
      </c>
      <c r="AQ382" s="53">
        <v>778613.49</v>
      </c>
      <c r="AR382" s="53">
        <v>785016.41</v>
      </c>
      <c r="AS382" s="53">
        <v>790603.5</v>
      </c>
      <c r="AT382" s="53">
        <v>796840.5</v>
      </c>
      <c r="AU382" s="53">
        <f t="array" ref="AU382">XLOOKUP(C382,'PL TOTAL D0'!A:A,'PL TOTAL D0'!C:C,"")</f>
        <v>797411.1</v>
      </c>
    </row>
    <row r="383" ht="15.75" customHeight="1">
      <c r="A383" s="6" t="s">
        <v>43</v>
      </c>
      <c r="B383" s="6" t="s">
        <v>1349</v>
      </c>
      <c r="C383" s="21" t="s">
        <v>1350</v>
      </c>
      <c r="D383" s="9" t="s">
        <v>18</v>
      </c>
      <c r="E383" s="24" t="s">
        <v>19</v>
      </c>
      <c r="F383" s="9" t="s">
        <v>113</v>
      </c>
      <c r="G383" s="44" t="str">
        <f t="shared" si="1"/>
        <v>Augusto</v>
      </c>
      <c r="H383" s="51" t="s">
        <v>97</v>
      </c>
      <c r="I383" s="51" t="s">
        <v>24</v>
      </c>
      <c r="J383" s="44" t="str">
        <f t="shared" si="7"/>
        <v>Não</v>
      </c>
      <c r="K383" s="57">
        <v>45371.0</v>
      </c>
      <c r="L383" s="45"/>
      <c r="M383" s="24" t="s">
        <v>121</v>
      </c>
      <c r="N383" s="58">
        <v>0.0</v>
      </c>
      <c r="O383" s="9" t="s">
        <v>24</v>
      </c>
      <c r="P383" s="59">
        <v>0.0</v>
      </c>
      <c r="Q383" s="63"/>
      <c r="R383" s="195"/>
      <c r="S383" s="24" t="s">
        <v>99</v>
      </c>
      <c r="T383" s="23" t="s">
        <v>1351</v>
      </c>
      <c r="U383" s="9" t="s">
        <v>19</v>
      </c>
      <c r="V383" s="51" t="str">
        <f t="shared" si="3"/>
        <v>Ativo</v>
      </c>
      <c r="W383" s="45"/>
      <c r="X383" s="52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3"/>
      <c r="AQ383" s="53">
        <v>6155.03</v>
      </c>
      <c r="AR383" s="53">
        <v>9246.64</v>
      </c>
      <c r="AS383" s="53">
        <v>2407.7</v>
      </c>
      <c r="AT383" s="53">
        <v>3039.78</v>
      </c>
      <c r="AU383" s="53">
        <f t="array" ref="AU383">XLOOKUP(C383,'PL TOTAL D0'!A:A,'PL TOTAL D0'!C:C,"")</f>
        <v>7042.72</v>
      </c>
    </row>
    <row r="384" ht="15.75" customHeight="1">
      <c r="A384" s="41" t="s">
        <v>43</v>
      </c>
      <c r="B384" s="61" t="s">
        <v>1352</v>
      </c>
      <c r="C384" s="43" t="s">
        <v>1353</v>
      </c>
      <c r="D384" s="44" t="s">
        <v>18</v>
      </c>
      <c r="E384" s="45" t="s">
        <v>19</v>
      </c>
      <c r="F384" s="44" t="s">
        <v>20</v>
      </c>
      <c r="G384" s="44" t="str">
        <f t="shared" si="1"/>
        <v>Augusto</v>
      </c>
      <c r="H384" s="46" t="s">
        <v>97</v>
      </c>
      <c r="I384" s="46" t="s">
        <v>24</v>
      </c>
      <c r="J384" s="44" t="str">
        <f t="shared" si="7"/>
        <v>Não</v>
      </c>
      <c r="K384" s="47">
        <v>44917.0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74"/>
      <c r="R384" s="50" t="s">
        <v>1354</v>
      </c>
      <c r="S384" s="45" t="s">
        <v>99</v>
      </c>
      <c r="T384" s="24" t="s">
        <v>1355</v>
      </c>
      <c r="U384" s="9" t="s">
        <v>19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>
        <v>100282.58</v>
      </c>
      <c r="AC384" s="54">
        <v>101372.7</v>
      </c>
      <c r="AD384" s="54">
        <v>102150.96</v>
      </c>
      <c r="AE384" s="54">
        <v>103256.95</v>
      </c>
      <c r="AF384" s="54">
        <v>104029.31</v>
      </c>
      <c r="AG384" s="54">
        <v>105096.22</v>
      </c>
      <c r="AH384" s="54">
        <v>64890.58</v>
      </c>
      <c r="AI384" s="54">
        <v>65383.65</v>
      </c>
      <c r="AJ384" s="54">
        <v>65991.55</v>
      </c>
      <c r="AK384" s="54">
        <v>66496.23</v>
      </c>
      <c r="AL384" s="54">
        <v>67044.49</v>
      </c>
      <c r="AM384" s="54">
        <v>77457.41</v>
      </c>
      <c r="AN384" s="54">
        <v>77641.71</v>
      </c>
      <c r="AO384" s="54">
        <v>78321.16</v>
      </c>
      <c r="AP384" s="53">
        <v>78926.08</v>
      </c>
      <c r="AQ384" s="53">
        <v>79591.77</v>
      </c>
      <c r="AR384" s="53">
        <v>80133.65</v>
      </c>
      <c r="AS384" s="53">
        <v>80716.02</v>
      </c>
      <c r="AT384" s="53">
        <v>141198.3</v>
      </c>
      <c r="AU384" s="53">
        <f t="array" ref="AU384">XLOOKUP(C384,'PL TOTAL D0'!A:A,'PL TOTAL D0'!C:C,"")</f>
        <v>141320</v>
      </c>
    </row>
    <row r="385" ht="15.75" customHeight="1">
      <c r="A385" s="41" t="s">
        <v>43</v>
      </c>
      <c r="B385" s="61" t="s">
        <v>1356</v>
      </c>
      <c r="C385" s="43" t="s">
        <v>1357</v>
      </c>
      <c r="D385" s="44" t="s">
        <v>18</v>
      </c>
      <c r="E385" s="45" t="s">
        <v>170</v>
      </c>
      <c r="F385" s="44" t="s">
        <v>171</v>
      </c>
      <c r="G385" s="44" t="str">
        <f t="shared" si="1"/>
        <v>Augusto</v>
      </c>
      <c r="H385" s="46" t="s">
        <v>97</v>
      </c>
      <c r="I385" s="46" t="s">
        <v>24</v>
      </c>
      <c r="J385" s="44" t="str">
        <f t="shared" si="7"/>
        <v>Não</v>
      </c>
      <c r="K385" s="47">
        <v>45027.0</v>
      </c>
      <c r="L385" s="45"/>
      <c r="M385" s="45" t="s">
        <v>184</v>
      </c>
      <c r="N385" s="48">
        <v>0.025</v>
      </c>
      <c r="O385" s="44" t="s">
        <v>185</v>
      </c>
      <c r="P385" s="49">
        <v>0.2</v>
      </c>
      <c r="Q385" s="50"/>
      <c r="R385" s="50"/>
      <c r="S385" s="45" t="s">
        <v>99</v>
      </c>
      <c r="T385" s="24" t="s">
        <v>1358</v>
      </c>
      <c r="U385" s="9" t="s">
        <v>174</v>
      </c>
      <c r="V385" s="51" t="str">
        <f t="shared" si="3"/>
        <v>Ativo</v>
      </c>
      <c r="W385" s="45"/>
      <c r="X385" s="52" t="s">
        <v>101</v>
      </c>
      <c r="Y385" s="54"/>
      <c r="Z385" s="54"/>
      <c r="AA385" s="54"/>
      <c r="AB385" s="54"/>
      <c r="AC385" s="54"/>
      <c r="AD385" s="54"/>
      <c r="AE385" s="54">
        <v>1783320.01</v>
      </c>
      <c r="AF385" s="54">
        <v>1765182.14</v>
      </c>
      <c r="AG385" s="54">
        <v>1534943.49</v>
      </c>
      <c r="AH385" s="54">
        <v>1453747.79</v>
      </c>
      <c r="AI385" s="54">
        <v>2025074.38</v>
      </c>
      <c r="AJ385" s="54">
        <v>1770431.54</v>
      </c>
      <c r="AK385" s="54">
        <v>1560491.37</v>
      </c>
      <c r="AL385" s="54">
        <v>1240433.53</v>
      </c>
      <c r="AM385" s="54">
        <v>917600.49</v>
      </c>
      <c r="AN385" s="54">
        <v>546664.05</v>
      </c>
      <c r="AO385" s="54">
        <v>166370.9</v>
      </c>
      <c r="AP385" s="53">
        <v>5879.33</v>
      </c>
      <c r="AQ385" s="53">
        <v>5744.77</v>
      </c>
      <c r="AR385" s="53">
        <v>5742.3</v>
      </c>
      <c r="AS385" s="53">
        <v>5738.9</v>
      </c>
      <c r="AT385" s="53">
        <v>5739.59</v>
      </c>
      <c r="AU385" s="53">
        <f t="array" ref="AU385">XLOOKUP(C385,'PL TOTAL D0'!A:A,'PL TOTAL D0'!C:C,"")</f>
        <v>5730.91</v>
      </c>
    </row>
    <row r="386" ht="15.75" customHeight="1">
      <c r="A386" s="41" t="s">
        <v>43</v>
      </c>
      <c r="B386" s="42" t="s">
        <v>1359</v>
      </c>
      <c r="C386" s="43" t="s">
        <v>1360</v>
      </c>
      <c r="D386" s="44" t="s">
        <v>95</v>
      </c>
      <c r="E386" s="45" t="s">
        <v>29</v>
      </c>
      <c r="F386" s="45" t="s">
        <v>1361</v>
      </c>
      <c r="G386" s="44" t="str">
        <f t="shared" si="1"/>
        <v>Bruno</v>
      </c>
      <c r="H386" s="46" t="s">
        <v>97</v>
      </c>
      <c r="I386" s="46" t="s">
        <v>24</v>
      </c>
      <c r="J386" s="44" t="str">
        <f t="shared" si="7"/>
        <v>Não</v>
      </c>
      <c r="K386" s="47">
        <v>45121.0</v>
      </c>
      <c r="L386" s="45"/>
      <c r="M386" s="45" t="s">
        <v>1362</v>
      </c>
      <c r="N386" s="48">
        <v>0.01</v>
      </c>
      <c r="O386" s="44" t="s">
        <v>48</v>
      </c>
      <c r="P386" s="49">
        <v>0.1</v>
      </c>
      <c r="Q386" s="50"/>
      <c r="R386" s="50"/>
      <c r="S386" s="45" t="s">
        <v>99</v>
      </c>
      <c r="T386" s="24" t="s">
        <v>1363</v>
      </c>
      <c r="U386" s="9" t="s">
        <v>29</v>
      </c>
      <c r="V386" s="51" t="str">
        <f t="shared" si="3"/>
        <v>Ativo</v>
      </c>
      <c r="W386" s="45"/>
      <c r="X386" s="52" t="s">
        <v>110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>
        <v>936984.48</v>
      </c>
      <c r="AJ386" s="54">
        <v>1639182.88</v>
      </c>
      <c r="AK386" s="54">
        <v>1651362.48</v>
      </c>
      <c r="AL386" s="54">
        <v>1659459.85</v>
      </c>
      <c r="AM386" s="54">
        <v>1918493.21</v>
      </c>
      <c r="AN386" s="54">
        <v>1944601.82</v>
      </c>
      <c r="AO386" s="54">
        <v>1954335.64</v>
      </c>
      <c r="AP386" s="53">
        <v>1992127.38</v>
      </c>
      <c r="AQ386" s="53">
        <v>2007276.64</v>
      </c>
      <c r="AR386" s="53">
        <v>2016913.58</v>
      </c>
      <c r="AS386" s="53">
        <v>2019914.0</v>
      </c>
      <c r="AT386" s="53">
        <v>2034480.0</v>
      </c>
      <c r="AU386" s="53">
        <f t="array" ref="AU386">XLOOKUP(C386,'PL TOTAL D0'!A:A,'PL TOTAL D0'!C:C,"")</f>
        <v>2040982</v>
      </c>
    </row>
    <row r="387" ht="15.75" customHeight="1">
      <c r="A387" s="41" t="s">
        <v>43</v>
      </c>
      <c r="B387" s="42" t="s">
        <v>1364</v>
      </c>
      <c r="C387" s="43" t="s">
        <v>1365</v>
      </c>
      <c r="D387" s="44" t="s">
        <v>95</v>
      </c>
      <c r="E387" s="45" t="s">
        <v>29</v>
      </c>
      <c r="F387" s="44" t="s">
        <v>96</v>
      </c>
      <c r="G387" s="44" t="str">
        <f t="shared" si="1"/>
        <v>Augusto</v>
      </c>
      <c r="H387" s="46" t="s">
        <v>97</v>
      </c>
      <c r="I387" s="46" t="s">
        <v>24</v>
      </c>
      <c r="J387" s="44" t="str">
        <f t="shared" si="7"/>
        <v>Não</v>
      </c>
      <c r="K387" s="47">
        <v>45168.0</v>
      </c>
      <c r="L387" s="45"/>
      <c r="M387" s="45" t="s">
        <v>98</v>
      </c>
      <c r="N387" s="48">
        <v>0.01</v>
      </c>
      <c r="O387" s="44" t="s">
        <v>24</v>
      </c>
      <c r="P387" s="49">
        <v>0.0</v>
      </c>
      <c r="Q387" s="50"/>
      <c r="R387" s="50"/>
      <c r="S387" s="45" t="s">
        <v>99</v>
      </c>
      <c r="T387" s="24" t="s">
        <v>1366</v>
      </c>
      <c r="U387" s="9" t="s">
        <v>29</v>
      </c>
      <c r="V387" s="51" t="str">
        <f t="shared" si="3"/>
        <v>Ativo</v>
      </c>
      <c r="W387" s="45"/>
      <c r="X387" s="52" t="s">
        <v>101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>
        <v>0.0</v>
      </c>
      <c r="AK387" s="54">
        <v>0.04</v>
      </c>
      <c r="AL387" s="54">
        <v>0.04</v>
      </c>
      <c r="AM387" s="54">
        <v>278931.46</v>
      </c>
      <c r="AN387" s="54">
        <v>300464.54</v>
      </c>
      <c r="AO387" s="54">
        <v>297710.46</v>
      </c>
      <c r="AP387" s="53">
        <v>293881.77</v>
      </c>
      <c r="AQ387" s="53">
        <v>265516.8</v>
      </c>
      <c r="AR387" s="53">
        <v>276597.73</v>
      </c>
      <c r="AS387" s="53">
        <v>276925.6</v>
      </c>
      <c r="AT387" s="53">
        <v>273326.2</v>
      </c>
      <c r="AU387" s="53">
        <f t="array" ref="AU387">XLOOKUP(C387,'PL TOTAL D0'!A:A,'PL TOTAL D0'!C:C,"")</f>
        <v>274733.7</v>
      </c>
    </row>
    <row r="388" ht="15.75" customHeight="1">
      <c r="A388" s="41" t="s">
        <v>43</v>
      </c>
      <c r="B388" s="42" t="s">
        <v>1367</v>
      </c>
      <c r="C388" s="43" t="s">
        <v>1368</v>
      </c>
      <c r="D388" s="44" t="s">
        <v>18</v>
      </c>
      <c r="E388" s="45" t="s">
        <v>170</v>
      </c>
      <c r="F388" s="44" t="s">
        <v>171</v>
      </c>
      <c r="G388" s="44" t="str">
        <f t="shared" si="1"/>
        <v>Augusto</v>
      </c>
      <c r="H388" s="46" t="s">
        <v>97</v>
      </c>
      <c r="I388" s="46" t="s">
        <v>24</v>
      </c>
      <c r="J388" s="44" t="str">
        <f t="shared" si="7"/>
        <v>Não</v>
      </c>
      <c r="K388" s="47">
        <v>44986.0</v>
      </c>
      <c r="L388" s="45"/>
      <c r="M388" s="45" t="s">
        <v>55</v>
      </c>
      <c r="N388" s="48">
        <v>0.012</v>
      </c>
      <c r="O388" s="44" t="s">
        <v>24</v>
      </c>
      <c r="P388" s="49">
        <v>0.0</v>
      </c>
      <c r="Q388" s="50"/>
      <c r="R388" s="50"/>
      <c r="S388" s="45" t="s">
        <v>99</v>
      </c>
      <c r="T388" s="24" t="s">
        <v>1369</v>
      </c>
      <c r="U388" s="9" t="s">
        <v>174</v>
      </c>
      <c r="V388" s="51" t="str">
        <f t="shared" si="3"/>
        <v>Ativo</v>
      </c>
      <c r="W388" s="45"/>
      <c r="X388" s="52" t="s">
        <v>110</v>
      </c>
      <c r="Y388" s="54"/>
      <c r="Z388" s="54"/>
      <c r="AA388" s="54"/>
      <c r="AB388" s="54"/>
      <c r="AC388" s="54"/>
      <c r="AD388" s="54">
        <v>152071.36</v>
      </c>
      <c r="AE388" s="54">
        <v>127283.37</v>
      </c>
      <c r="AF388" s="54">
        <v>128816.6</v>
      </c>
      <c r="AG388" s="54">
        <v>130817.66</v>
      </c>
      <c r="AH388" s="54">
        <v>136023.07</v>
      </c>
      <c r="AI388" s="54">
        <v>137240.08</v>
      </c>
      <c r="AJ388" s="54">
        <v>137914.67</v>
      </c>
      <c r="AK388" s="54">
        <v>138132.74</v>
      </c>
      <c r="AL388" s="54">
        <v>139024.4</v>
      </c>
      <c r="AM388" s="54">
        <v>145608.02</v>
      </c>
      <c r="AN388" s="54">
        <v>146890.58</v>
      </c>
      <c r="AO388" s="54">
        <v>147481.45</v>
      </c>
      <c r="AP388" s="53">
        <v>148492.73</v>
      </c>
      <c r="AQ388" s="53">
        <v>158703.75</v>
      </c>
      <c r="AR388" s="53">
        <v>159134.3</v>
      </c>
      <c r="AS388" s="53">
        <v>169930.7</v>
      </c>
      <c r="AT388" s="53">
        <v>188683.7</v>
      </c>
      <c r="AU388" s="53">
        <f t="array" ref="AU388">XLOOKUP(C388,'PL TOTAL D0'!A:A,'PL TOTAL D0'!C:C,"")</f>
        <v>188813.1</v>
      </c>
    </row>
    <row r="389" ht="15.75" customHeight="1">
      <c r="A389" s="41" t="s">
        <v>43</v>
      </c>
      <c r="B389" s="42" t="s">
        <v>1370</v>
      </c>
      <c r="C389" s="43" t="s">
        <v>1371</v>
      </c>
      <c r="D389" s="44" t="s">
        <v>18</v>
      </c>
      <c r="E389" s="45" t="s">
        <v>170</v>
      </c>
      <c r="F389" s="44" t="s">
        <v>171</v>
      </c>
      <c r="G389" s="44" t="str">
        <f t="shared" si="1"/>
        <v>Augusto</v>
      </c>
      <c r="H389" s="46" t="s">
        <v>97</v>
      </c>
      <c r="I389" s="46" t="s">
        <v>24</v>
      </c>
      <c r="J389" s="44" t="str">
        <f t="shared" si="7"/>
        <v>Não</v>
      </c>
      <c r="K389" s="47">
        <v>45000.0</v>
      </c>
      <c r="L389" s="45"/>
      <c r="M389" s="45" t="s">
        <v>184</v>
      </c>
      <c r="N389" s="48">
        <v>0.025</v>
      </c>
      <c r="O389" s="44" t="s">
        <v>185</v>
      </c>
      <c r="P389" s="49">
        <v>0.2</v>
      </c>
      <c r="Q389" s="50"/>
      <c r="R389" s="50"/>
      <c r="S389" s="45" t="s">
        <v>99</v>
      </c>
      <c r="T389" s="24" t="s">
        <v>1369</v>
      </c>
      <c r="U389" s="9" t="s">
        <v>174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>
        <v>0.0</v>
      </c>
      <c r="AE389" s="54">
        <v>29418.53</v>
      </c>
      <c r="AF389" s="54">
        <v>34251.92</v>
      </c>
      <c r="AG389" s="54">
        <v>44968.78</v>
      </c>
      <c r="AH389" s="54">
        <v>78704.46</v>
      </c>
      <c r="AI389" s="54">
        <v>97953.34</v>
      </c>
      <c r="AJ389" s="54">
        <v>112828.31</v>
      </c>
      <c r="AK389" s="54">
        <v>117502.45</v>
      </c>
      <c r="AL389" s="54">
        <v>117141.19</v>
      </c>
      <c r="AM389" s="54">
        <v>125890.79</v>
      </c>
      <c r="AN389" s="54">
        <v>131903.05</v>
      </c>
      <c r="AO389" s="54">
        <v>122782.8</v>
      </c>
      <c r="AP389" s="53">
        <v>124471.72</v>
      </c>
      <c r="AQ389" s="53">
        <v>136394.09</v>
      </c>
      <c r="AR389" s="53">
        <v>130721.36</v>
      </c>
      <c r="AS389" s="53">
        <v>126654.4</v>
      </c>
      <c r="AT389" s="53">
        <v>146667.8</v>
      </c>
      <c r="AU389" s="53">
        <f t="array" ref="AU389">XLOOKUP(C389,'PL TOTAL D0'!A:A,'PL TOTAL D0'!C:C,"")</f>
        <v>150758.2</v>
      </c>
    </row>
    <row r="390" ht="15.75" customHeight="1">
      <c r="A390" s="6" t="s">
        <v>43</v>
      </c>
      <c r="B390" s="42" t="s">
        <v>1372</v>
      </c>
      <c r="C390" s="56" t="s">
        <v>1373</v>
      </c>
      <c r="D390" s="9" t="s">
        <v>18</v>
      </c>
      <c r="E390" s="24" t="s">
        <v>19</v>
      </c>
      <c r="F390" s="9" t="s">
        <v>113</v>
      </c>
      <c r="G390" s="44" t="str">
        <f t="shared" si="1"/>
        <v>#N/A</v>
      </c>
      <c r="H390" s="51" t="s">
        <v>140</v>
      </c>
      <c r="I390" s="51" t="s">
        <v>155</v>
      </c>
      <c r="J390" s="44" t="str">
        <f t="shared" si="7"/>
        <v>Não</v>
      </c>
      <c r="K390" s="57">
        <v>45306.0</v>
      </c>
      <c r="L390" s="45"/>
      <c r="M390" s="24" t="s">
        <v>55</v>
      </c>
      <c r="N390" s="58">
        <v>0.012</v>
      </c>
      <c r="O390" s="9" t="s">
        <v>24</v>
      </c>
      <c r="P390" s="59">
        <v>0.0</v>
      </c>
      <c r="Q390" s="78"/>
      <c r="R390" s="50"/>
      <c r="S390" s="24" t="s">
        <v>99</v>
      </c>
      <c r="T390" s="24" t="s">
        <v>1374</v>
      </c>
      <c r="U390" s="9" t="s">
        <v>19</v>
      </c>
      <c r="V390" s="51" t="str">
        <f t="shared" si="3"/>
        <v>Ativo</v>
      </c>
      <c r="W390" s="45"/>
      <c r="X390" s="52" t="s">
        <v>110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6" t="s">
        <v>43</v>
      </c>
      <c r="B391" s="64" t="s">
        <v>1375</v>
      </c>
      <c r="C391" s="65" t="s">
        <v>1376</v>
      </c>
      <c r="D391" s="9" t="s">
        <v>95</v>
      </c>
      <c r="E391" s="24" t="s">
        <v>29</v>
      </c>
      <c r="F391" s="9" t="s">
        <v>687</v>
      </c>
      <c r="G391" s="44" t="str">
        <f t="shared" si="1"/>
        <v>Augusto</v>
      </c>
      <c r="H391" s="51" t="s">
        <v>97</v>
      </c>
      <c r="I391" s="51" t="s">
        <v>24</v>
      </c>
      <c r="J391" s="44" t="str">
        <f t="shared" si="7"/>
        <v>Não</v>
      </c>
      <c r="K391" s="57">
        <v>45419.0</v>
      </c>
      <c r="L391" s="45"/>
      <c r="M391" s="24" t="s">
        <v>55</v>
      </c>
      <c r="N391" s="58">
        <v>0.01</v>
      </c>
      <c r="O391" s="9" t="s">
        <v>24</v>
      </c>
      <c r="P391" s="59">
        <v>0.0</v>
      </c>
      <c r="Q391" s="78"/>
      <c r="R391" s="50"/>
      <c r="S391" s="24" t="s">
        <v>99</v>
      </c>
      <c r="T391" s="24" t="s">
        <v>1377</v>
      </c>
      <c r="U391" s="9" t="s">
        <v>29</v>
      </c>
      <c r="V391" s="51" t="str">
        <f t="shared" si="3"/>
        <v>Ativo</v>
      </c>
      <c r="W391" s="24" t="s">
        <v>68</v>
      </c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/>
      <c r="AR391" s="53"/>
      <c r="AS391" s="53">
        <v>221472.6</v>
      </c>
      <c r="AT391" s="53">
        <v>223404.9</v>
      </c>
      <c r="AU391" s="53">
        <f t="array" ref="AU391">XLOOKUP(C391,'PL TOTAL D0'!A:A,'PL TOTAL D0'!C:C,"")</f>
        <v>223613.1</v>
      </c>
    </row>
    <row r="392" ht="15.75" customHeight="1">
      <c r="A392" s="41" t="s">
        <v>43</v>
      </c>
      <c r="B392" s="42" t="s">
        <v>1378</v>
      </c>
      <c r="C392" s="43" t="s">
        <v>1379</v>
      </c>
      <c r="D392" s="44" t="s">
        <v>18</v>
      </c>
      <c r="E392" s="45" t="s">
        <v>19</v>
      </c>
      <c r="F392" s="44" t="s">
        <v>20</v>
      </c>
      <c r="G392" s="44" t="str">
        <f t="shared" si="1"/>
        <v>#N/A</v>
      </c>
      <c r="H392" s="51" t="s">
        <v>180</v>
      </c>
      <c r="I392" s="46" t="s">
        <v>24</v>
      </c>
      <c r="J392" s="44" t="str">
        <f t="shared" si="7"/>
        <v>Não</v>
      </c>
      <c r="K392" s="47">
        <v>44913.0</v>
      </c>
      <c r="L392" s="82">
        <v>45293.0</v>
      </c>
      <c r="M392" s="45" t="s">
        <v>47</v>
      </c>
      <c r="N392" s="48">
        <v>0.015</v>
      </c>
      <c r="O392" s="44" t="s">
        <v>48</v>
      </c>
      <c r="P392" s="49">
        <v>0.1</v>
      </c>
      <c r="Q392" s="50"/>
      <c r="R392" s="50"/>
      <c r="S392" s="45" t="s">
        <v>99</v>
      </c>
      <c r="T392" s="24" t="s">
        <v>1380</v>
      </c>
      <c r="U392" s="9" t="s">
        <v>780</v>
      </c>
      <c r="V392" s="51" t="str">
        <f t="shared" si="3"/>
        <v>Encerrado</v>
      </c>
      <c r="W392" s="45"/>
      <c r="X392" s="52"/>
      <c r="Y392" s="54"/>
      <c r="Z392" s="54"/>
      <c r="AA392" s="54"/>
      <c r="AB392" s="54"/>
      <c r="AC392" s="54">
        <v>322525.9</v>
      </c>
      <c r="AD392" s="54">
        <v>322404.64</v>
      </c>
      <c r="AE392" s="54">
        <v>322729.09</v>
      </c>
      <c r="AF392" s="54">
        <v>323308.41</v>
      </c>
      <c r="AG392" s="54">
        <v>326697.58</v>
      </c>
      <c r="AH392" s="54">
        <v>328100.56</v>
      </c>
      <c r="AI392" s="54">
        <v>330975.28</v>
      </c>
      <c r="AJ392" s="54">
        <v>334242.33</v>
      </c>
      <c r="AK392" s="54">
        <v>336999.22</v>
      </c>
      <c r="AL392" s="54">
        <v>340099.71</v>
      </c>
      <c r="AM392" s="54">
        <v>342703.83</v>
      </c>
      <c r="AN392" s="54">
        <v>345237.77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41" t="s">
        <v>43</v>
      </c>
      <c r="B393" s="61" t="s">
        <v>1381</v>
      </c>
      <c r="C393" s="43" t="s">
        <v>1382</v>
      </c>
      <c r="D393" s="44" t="s">
        <v>95</v>
      </c>
      <c r="E393" s="45" t="s">
        <v>29</v>
      </c>
      <c r="F393" s="44" t="s">
        <v>1383</v>
      </c>
      <c r="G393" s="44" t="str">
        <f t="shared" si="1"/>
        <v>Augusto</v>
      </c>
      <c r="H393" s="46" t="s">
        <v>97</v>
      </c>
      <c r="I393" s="46" t="s">
        <v>24</v>
      </c>
      <c r="J393" s="44" t="str">
        <f t="shared" si="7"/>
        <v>Não</v>
      </c>
      <c r="K393" s="47">
        <v>45009.0</v>
      </c>
      <c r="L393" s="45"/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99</v>
      </c>
      <c r="T393" s="24" t="s">
        <v>1384</v>
      </c>
      <c r="U393" s="9" t="s">
        <v>29</v>
      </c>
      <c r="V393" s="51" t="str">
        <f t="shared" si="3"/>
        <v>Ativo</v>
      </c>
      <c r="W393" s="45"/>
      <c r="X393" s="52" t="s">
        <v>110</v>
      </c>
      <c r="Y393" s="54"/>
      <c r="Z393" s="54"/>
      <c r="AA393" s="54"/>
      <c r="AB393" s="54"/>
      <c r="AC393" s="54"/>
      <c r="AD393" s="54"/>
      <c r="AE393" s="54">
        <v>246513.1</v>
      </c>
      <c r="AF393" s="54">
        <v>247654.61</v>
      </c>
      <c r="AG393" s="54">
        <v>302958.03</v>
      </c>
      <c r="AH393" s="54">
        <v>308792.89</v>
      </c>
      <c r="AI393" s="54">
        <v>312544.0</v>
      </c>
      <c r="AJ393" s="54">
        <v>312075.07</v>
      </c>
      <c r="AK393" s="54">
        <v>313703.35</v>
      </c>
      <c r="AL393" s="54">
        <v>313206.47</v>
      </c>
      <c r="AM393" s="54">
        <v>319545.01</v>
      </c>
      <c r="AN393" s="54">
        <v>325700.31</v>
      </c>
      <c r="AO393" s="54">
        <v>320472.12</v>
      </c>
      <c r="AP393" s="53">
        <v>323390.18</v>
      </c>
      <c r="AQ393" s="53">
        <v>325439.29</v>
      </c>
      <c r="AR393" s="53">
        <v>322592.07</v>
      </c>
      <c r="AS393" s="53">
        <v>321154.8</v>
      </c>
      <c r="AT393" s="53">
        <v>323057.2</v>
      </c>
      <c r="AU393" s="53">
        <f t="array" ref="AU393">XLOOKUP(C393,'PL TOTAL D0'!A:A,'PL TOTAL D0'!C:C,"")</f>
        <v>325790.7</v>
      </c>
    </row>
    <row r="394" ht="15.75" customHeight="1">
      <c r="A394" s="41" t="s">
        <v>43</v>
      </c>
      <c r="B394" s="97" t="s">
        <v>1385</v>
      </c>
      <c r="C394" s="43" t="s">
        <v>1386</v>
      </c>
      <c r="D394" s="44" t="s">
        <v>18</v>
      </c>
      <c r="E394" s="45" t="s">
        <v>19</v>
      </c>
      <c r="F394" s="44" t="s">
        <v>20</v>
      </c>
      <c r="G394" s="44" t="str">
        <f t="shared" si="1"/>
        <v>Augusto</v>
      </c>
      <c r="H394" s="51" t="s">
        <v>97</v>
      </c>
      <c r="I394" s="51" t="s">
        <v>24</v>
      </c>
      <c r="J394" s="44" t="str">
        <f t="shared" si="7"/>
        <v>Não</v>
      </c>
      <c r="K394" s="47">
        <v>45225.0</v>
      </c>
      <c r="L394" s="45"/>
      <c r="M394" s="45" t="s">
        <v>55</v>
      </c>
      <c r="N394" s="48">
        <v>0.012</v>
      </c>
      <c r="O394" s="44" t="s">
        <v>24</v>
      </c>
      <c r="P394" s="49">
        <v>0.0</v>
      </c>
      <c r="Q394" s="15"/>
      <c r="R394" s="50"/>
      <c r="S394" s="45" t="s">
        <v>99</v>
      </c>
      <c r="T394" s="24" t="s">
        <v>1387</v>
      </c>
      <c r="U394" s="9" t="s">
        <v>19</v>
      </c>
      <c r="V394" s="51" t="str">
        <f t="shared" si="3"/>
        <v>Ativo</v>
      </c>
      <c r="W394" s="45"/>
      <c r="X394" s="52" t="s">
        <v>110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>
        <v>0.0</v>
      </c>
      <c r="AM394" s="54">
        <v>0.0</v>
      </c>
      <c r="AN394" s="54">
        <v>0.0</v>
      </c>
      <c r="AO394" s="54">
        <v>5000.0</v>
      </c>
      <c r="AP394" s="53">
        <v>21451.35</v>
      </c>
      <c r="AQ394" s="53">
        <v>26596.87</v>
      </c>
      <c r="AR394" s="53">
        <v>111879.65</v>
      </c>
      <c r="AS394" s="53">
        <v>117903.9</v>
      </c>
      <c r="AT394" s="53">
        <v>143373.8</v>
      </c>
      <c r="AU394" s="53">
        <f t="array" ref="AU394">XLOOKUP(C394,'PL TOTAL D0'!A:A,'PL TOTAL D0'!C:C,"")</f>
        <v>143498.8</v>
      </c>
    </row>
    <row r="395" ht="15.75" customHeight="1">
      <c r="A395" s="41" t="s">
        <v>43</v>
      </c>
      <c r="B395" s="42" t="s">
        <v>1388</v>
      </c>
      <c r="C395" s="43" t="s">
        <v>1389</v>
      </c>
      <c r="D395" s="44" t="s">
        <v>18</v>
      </c>
      <c r="E395" s="45" t="s">
        <v>19</v>
      </c>
      <c r="F395" s="44" t="s">
        <v>250</v>
      </c>
      <c r="G395" s="44" t="str">
        <f t="shared" si="1"/>
        <v>Augusto</v>
      </c>
      <c r="H395" s="46" t="s">
        <v>97</v>
      </c>
      <c r="I395" s="51" t="s">
        <v>24</v>
      </c>
      <c r="J395" s="44" t="str">
        <f t="shared" si="7"/>
        <v>Não</v>
      </c>
      <c r="K395" s="47">
        <v>45265.0</v>
      </c>
      <c r="L395" s="45"/>
      <c r="M395" s="45" t="s">
        <v>55</v>
      </c>
      <c r="N395" s="48">
        <v>0.012</v>
      </c>
      <c r="O395" s="44" t="s">
        <v>24</v>
      </c>
      <c r="P395" s="49">
        <v>0.0</v>
      </c>
      <c r="Q395" s="97"/>
      <c r="R395" s="50"/>
      <c r="S395" s="45" t="s">
        <v>99</v>
      </c>
      <c r="T395" s="24" t="s">
        <v>1390</v>
      </c>
      <c r="U395" s="9" t="s">
        <v>19</v>
      </c>
      <c r="V395" s="51" t="str">
        <f t="shared" si="3"/>
        <v>Ativo</v>
      </c>
      <c r="W395" s="45"/>
      <c r="X395" s="52" t="s">
        <v>110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>
        <v>0.0</v>
      </c>
      <c r="AN395" s="54">
        <v>233048.01</v>
      </c>
      <c r="AO395" s="54">
        <v>226519.07</v>
      </c>
      <c r="AP395" s="53">
        <v>214037.77</v>
      </c>
      <c r="AQ395" s="53">
        <v>154923.63</v>
      </c>
      <c r="AR395" s="53">
        <v>135420.97</v>
      </c>
      <c r="AS395" s="53">
        <v>105657.9</v>
      </c>
      <c r="AT395" s="53">
        <v>86126.8</v>
      </c>
      <c r="AU395" s="53">
        <f t="array" ref="AU395">XLOOKUP(C395,'PL TOTAL D0'!A:A,'PL TOTAL D0'!C:C,"")</f>
        <v>86178.73</v>
      </c>
    </row>
    <row r="396" ht="15.75" customHeight="1">
      <c r="A396" s="41" t="s">
        <v>43</v>
      </c>
      <c r="B396" s="42" t="s">
        <v>1391</v>
      </c>
      <c r="C396" s="43" t="s">
        <v>1392</v>
      </c>
      <c r="D396" s="44" t="s">
        <v>95</v>
      </c>
      <c r="E396" s="45" t="s">
        <v>29</v>
      </c>
      <c r="F396" s="44" t="s">
        <v>805</v>
      </c>
      <c r="G396" s="44" t="str">
        <f t="shared" si="1"/>
        <v>#N/A</v>
      </c>
      <c r="H396" s="51" t="s">
        <v>180</v>
      </c>
      <c r="I396" s="51" t="s">
        <v>24</v>
      </c>
      <c r="J396" s="44" t="str">
        <f t="shared" si="7"/>
        <v>Não</v>
      </c>
      <c r="K396" s="47">
        <v>45098.0</v>
      </c>
      <c r="L396" s="82">
        <v>45449.0</v>
      </c>
      <c r="M396" s="45" t="s">
        <v>142</v>
      </c>
      <c r="N396" s="48">
        <v>0.002</v>
      </c>
      <c r="O396" s="44" t="s">
        <v>185</v>
      </c>
      <c r="P396" s="49">
        <v>0.2</v>
      </c>
      <c r="Q396" s="50"/>
      <c r="R396" s="60" t="s">
        <v>233</v>
      </c>
      <c r="S396" s="45" t="s">
        <v>99</v>
      </c>
      <c r="T396" s="24" t="s">
        <v>1393</v>
      </c>
      <c r="U396" s="9" t="s">
        <v>29</v>
      </c>
      <c r="V396" s="51" t="str">
        <f t="shared" si="3"/>
        <v>Encerrado</v>
      </c>
      <c r="W396" s="45"/>
      <c r="X396" s="52" t="s">
        <v>1255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5730277.89</v>
      </c>
      <c r="AI396" s="54">
        <v>9062219.04</v>
      </c>
      <c r="AJ396" s="54">
        <v>9332207.65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1394</v>
      </c>
      <c r="C397" s="43" t="s">
        <v>1395</v>
      </c>
      <c r="D397" s="44" t="s">
        <v>18</v>
      </c>
      <c r="E397" s="45" t="s">
        <v>170</v>
      </c>
      <c r="F397" s="44" t="s">
        <v>171</v>
      </c>
      <c r="G397" s="44" t="str">
        <f t="shared" si="1"/>
        <v>Breno</v>
      </c>
      <c r="H397" s="46" t="s">
        <v>97</v>
      </c>
      <c r="I397" s="46" t="s">
        <v>24</v>
      </c>
      <c r="J397" s="44" t="str">
        <f t="shared" si="7"/>
        <v>Não</v>
      </c>
      <c r="K397" s="47">
        <v>45075.0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99</v>
      </c>
      <c r="T397" s="24" t="s">
        <v>1396</v>
      </c>
      <c r="U397" s="9" t="s">
        <v>174</v>
      </c>
      <c r="V397" s="51" t="str">
        <f t="shared" si="3"/>
        <v>Ativo</v>
      </c>
      <c r="W397" s="45"/>
      <c r="X397" s="52" t="s">
        <v>101</v>
      </c>
      <c r="Y397" s="54"/>
      <c r="Z397" s="54"/>
      <c r="AA397" s="54"/>
      <c r="AB397" s="54"/>
      <c r="AC397" s="54"/>
      <c r="AD397" s="54"/>
      <c r="AE397" s="54">
        <v>0.0</v>
      </c>
      <c r="AF397" s="54">
        <v>0.0</v>
      </c>
      <c r="AG397" s="54">
        <v>747604.76</v>
      </c>
      <c r="AH397" s="54">
        <v>798854.32</v>
      </c>
      <c r="AI397" s="54">
        <v>806756.24</v>
      </c>
      <c r="AJ397" s="54">
        <v>802901.84</v>
      </c>
      <c r="AK397" s="54">
        <v>806777.51</v>
      </c>
      <c r="AL397" s="54">
        <v>804365.53</v>
      </c>
      <c r="AM397" s="54">
        <v>822674.38</v>
      </c>
      <c r="AN397" s="54">
        <v>836767.0</v>
      </c>
      <c r="AO397" s="54">
        <v>822850.8</v>
      </c>
      <c r="AP397" s="53">
        <v>828215.08</v>
      </c>
      <c r="AQ397" s="53">
        <v>837618.2</v>
      </c>
      <c r="AR397" s="53">
        <v>827225.21</v>
      </c>
      <c r="AS397" s="53">
        <v>823717.8</v>
      </c>
      <c r="AT397" s="53">
        <v>828812.6</v>
      </c>
      <c r="AU397" s="53">
        <f t="array" ref="AU397">XLOOKUP(C397,'PL TOTAL D0'!A:A,'PL TOTAL D0'!C:C,"")</f>
        <v>834039.6</v>
      </c>
    </row>
    <row r="398" ht="15.75" customHeight="1">
      <c r="A398" s="41" t="s">
        <v>43</v>
      </c>
      <c r="B398" s="42" t="s">
        <v>1397</v>
      </c>
      <c r="C398" s="43" t="s">
        <v>1398</v>
      </c>
      <c r="D398" s="44" t="s">
        <v>18</v>
      </c>
      <c r="E398" s="45" t="s">
        <v>29</v>
      </c>
      <c r="F398" s="9" t="s">
        <v>621</v>
      </c>
      <c r="G398" s="44" t="str">
        <f t="shared" si="1"/>
        <v>Augusto</v>
      </c>
      <c r="H398" s="46" t="s">
        <v>97</v>
      </c>
      <c r="I398" s="46" t="s">
        <v>24</v>
      </c>
      <c r="J398" s="44" t="str">
        <f t="shared" si="7"/>
        <v>Não</v>
      </c>
      <c r="K398" s="47">
        <v>45139.0</v>
      </c>
      <c r="L398" s="45"/>
      <c r="M398" s="45" t="s">
        <v>55</v>
      </c>
      <c r="N398" s="48">
        <v>0.007</v>
      </c>
      <c r="O398" s="44" t="s">
        <v>24</v>
      </c>
      <c r="P398" s="49">
        <v>0.0</v>
      </c>
      <c r="Q398" s="63"/>
      <c r="R398" s="70" t="s">
        <v>622</v>
      </c>
      <c r="S398" s="45" t="s">
        <v>99</v>
      </c>
      <c r="T398" s="24" t="s">
        <v>1399</v>
      </c>
      <c r="U398" s="9" t="s">
        <v>19</v>
      </c>
      <c r="V398" s="51" t="str">
        <f t="shared" si="3"/>
        <v>Ativo</v>
      </c>
      <c r="W398" s="45"/>
      <c r="X398" s="52" t="s">
        <v>110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>
        <v>10339.45</v>
      </c>
      <c r="AK398" s="54">
        <v>10446.65</v>
      </c>
      <c r="AL398" s="54">
        <v>15053.15</v>
      </c>
      <c r="AM398" s="54">
        <v>18125.33</v>
      </c>
      <c r="AN398" s="54">
        <v>25261.81</v>
      </c>
      <c r="AO398" s="54">
        <v>30392.48</v>
      </c>
      <c r="AP398" s="53">
        <v>35092.04</v>
      </c>
      <c r="AQ398" s="53">
        <v>41435.87</v>
      </c>
      <c r="AR398" s="53">
        <v>44756.96</v>
      </c>
      <c r="AS398" s="53">
        <v>50812.18</v>
      </c>
      <c r="AT398" s="53">
        <v>57267.55</v>
      </c>
      <c r="AU398" s="53">
        <f t="array" ref="AU398">XLOOKUP(C398,'PL TOTAL D0'!A:A,'PL TOTAL D0'!C:C,"")</f>
        <v>57328.18</v>
      </c>
    </row>
    <row r="399" ht="15.75" customHeight="1">
      <c r="A399" s="41" t="s">
        <v>43</v>
      </c>
      <c r="B399" s="42" t="s">
        <v>1400</v>
      </c>
      <c r="C399" s="43" t="s">
        <v>1401</v>
      </c>
      <c r="D399" s="44" t="s">
        <v>18</v>
      </c>
      <c r="E399" s="45" t="s">
        <v>19</v>
      </c>
      <c r="F399" s="44" t="s">
        <v>113</v>
      </c>
      <c r="G399" s="44" t="str">
        <f t="shared" si="1"/>
        <v>Bruno</v>
      </c>
      <c r="H399" s="46" t="s">
        <v>97</v>
      </c>
      <c r="I399" s="46" t="s">
        <v>24</v>
      </c>
      <c r="J399" s="44" t="str">
        <f t="shared" si="7"/>
        <v>Sim</v>
      </c>
      <c r="K399" s="47">
        <v>45168.0</v>
      </c>
      <c r="L399" s="72"/>
      <c r="M399" s="45" t="s">
        <v>55</v>
      </c>
      <c r="N399" s="48">
        <v>0.01</v>
      </c>
      <c r="O399" s="44" t="s">
        <v>24</v>
      </c>
      <c r="P399" s="49">
        <v>0.0</v>
      </c>
      <c r="Q399" s="60" t="s">
        <v>1402</v>
      </c>
      <c r="R399" s="50"/>
      <c r="S399" s="45" t="s">
        <v>99</v>
      </c>
      <c r="T399" s="24" t="s">
        <v>1403</v>
      </c>
      <c r="U399" s="9" t="s">
        <v>19</v>
      </c>
      <c r="V399" s="51" t="str">
        <f t="shared" si="3"/>
        <v>Ativo</v>
      </c>
      <c r="W399" s="45"/>
      <c r="X399" s="52" t="s">
        <v>101</v>
      </c>
      <c r="Y399" s="54"/>
      <c r="Z399" s="54"/>
      <c r="AA399" s="54"/>
      <c r="AB399" s="54"/>
      <c r="AC399" s="54">
        <v>0.0</v>
      </c>
      <c r="AD399" s="54">
        <v>0.0</v>
      </c>
      <c r="AE399" s="54">
        <v>0.0</v>
      </c>
      <c r="AF399" s="54">
        <v>0.0</v>
      </c>
      <c r="AG399" s="54">
        <v>0.0</v>
      </c>
      <c r="AH399" s="54">
        <v>0.0</v>
      </c>
      <c r="AI399" s="54">
        <v>0.0</v>
      </c>
      <c r="AJ399" s="54">
        <v>2695076.71</v>
      </c>
      <c r="AK399" s="54">
        <v>2708443.2</v>
      </c>
      <c r="AL399" s="54">
        <v>2726002.4</v>
      </c>
      <c r="AM399" s="54">
        <v>2757970.69</v>
      </c>
      <c r="AN399" s="54">
        <v>2784573.51</v>
      </c>
      <c r="AO399" s="54">
        <v>2818899.59</v>
      </c>
      <c r="AP399" s="53">
        <v>2842235.94</v>
      </c>
      <c r="AQ399" s="53">
        <v>2847042.41</v>
      </c>
      <c r="AR399" s="53">
        <v>2859977.57</v>
      </c>
      <c r="AS399" s="53">
        <v>2874803.0</v>
      </c>
      <c r="AT399" s="53">
        <v>2889822.0</v>
      </c>
      <c r="AU399" s="53">
        <f t="array" ref="AU399">XLOOKUP(C399,'PL TOTAL D0'!A:A,'PL TOTAL D0'!C:C,"")</f>
        <v>2891295</v>
      </c>
    </row>
    <row r="400" ht="15.75" customHeight="1">
      <c r="A400" s="41" t="s">
        <v>43</v>
      </c>
      <c r="B400" s="42" t="s">
        <v>1404</v>
      </c>
      <c r="C400" s="43" t="s">
        <v>1405</v>
      </c>
      <c r="D400" s="44" t="s">
        <v>18</v>
      </c>
      <c r="E400" s="45" t="s">
        <v>170</v>
      </c>
      <c r="F400" s="44" t="s">
        <v>171</v>
      </c>
      <c r="G400" s="44" t="str">
        <f t="shared" si="1"/>
        <v>#N/A</v>
      </c>
      <c r="H400" s="46" t="s">
        <v>140</v>
      </c>
      <c r="I400" s="46" t="s">
        <v>213</v>
      </c>
      <c r="J400" s="44" t="str">
        <f t="shared" si="7"/>
        <v>Não</v>
      </c>
      <c r="K400" s="47">
        <v>45163.0</v>
      </c>
      <c r="L400" s="62"/>
      <c r="M400" s="45" t="s">
        <v>55</v>
      </c>
      <c r="N400" s="48">
        <v>0.012</v>
      </c>
      <c r="O400" s="44" t="s">
        <v>24</v>
      </c>
      <c r="P400" s="49">
        <v>0.0</v>
      </c>
      <c r="Q400" s="139"/>
      <c r="R400" s="50" t="s">
        <v>1406</v>
      </c>
      <c r="S400" s="45" t="s">
        <v>99</v>
      </c>
      <c r="T400" s="24" t="s">
        <v>1407</v>
      </c>
      <c r="U400" s="9" t="s">
        <v>174</v>
      </c>
      <c r="V400" s="51" t="str">
        <f t="shared" si="3"/>
        <v>Ativo</v>
      </c>
      <c r="W400" s="45"/>
      <c r="X400" s="52" t="s">
        <v>101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42" t="s">
        <v>1408</v>
      </c>
      <c r="C401" s="43" t="s">
        <v>1409</v>
      </c>
      <c r="D401" s="44" t="s">
        <v>18</v>
      </c>
      <c r="E401" s="45" t="s">
        <v>170</v>
      </c>
      <c r="F401" s="44" t="s">
        <v>171</v>
      </c>
      <c r="G401" s="44" t="str">
        <f t="shared" si="1"/>
        <v>Augusto</v>
      </c>
      <c r="H401" s="46" t="s">
        <v>97</v>
      </c>
      <c r="I401" s="46" t="s">
        <v>24</v>
      </c>
      <c r="J401" s="44" t="str">
        <f t="shared" si="7"/>
        <v>Não</v>
      </c>
      <c r="K401" s="47">
        <v>45163.0</v>
      </c>
      <c r="L401" s="62"/>
      <c r="M401" s="45" t="s">
        <v>55</v>
      </c>
      <c r="N401" s="48">
        <v>0.012</v>
      </c>
      <c r="O401" s="44" t="s">
        <v>24</v>
      </c>
      <c r="P401" s="49">
        <v>0.0</v>
      </c>
      <c r="Q401" s="50"/>
      <c r="R401" s="60" t="s">
        <v>1410</v>
      </c>
      <c r="S401" s="45" t="s">
        <v>99</v>
      </c>
      <c r="T401" s="24" t="s">
        <v>1411</v>
      </c>
      <c r="U401" s="9" t="s">
        <v>174</v>
      </c>
      <c r="V401" s="51" t="str">
        <f t="shared" si="3"/>
        <v>Ativo</v>
      </c>
      <c r="W401" s="45"/>
      <c r="X401" s="52" t="s">
        <v>101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128816.72</v>
      </c>
      <c r="AL401" s="54">
        <v>148547.36</v>
      </c>
      <c r="AM401" s="54">
        <v>150165.52</v>
      </c>
      <c r="AN401" s="54">
        <v>151570.25</v>
      </c>
      <c r="AO401" s="54">
        <v>152764.24</v>
      </c>
      <c r="AP401" s="53">
        <v>153721.78</v>
      </c>
      <c r="AQ401" s="53">
        <v>153435.44</v>
      </c>
      <c r="AR401" s="53">
        <v>154146.13</v>
      </c>
      <c r="AS401" s="53">
        <v>155356.3</v>
      </c>
      <c r="AT401" s="53">
        <v>156435.1</v>
      </c>
      <c r="AU401" s="53">
        <f t="array" ref="AU401">XLOOKUP(C401,'PL TOTAL D0'!A:A,'PL TOTAL D0'!C:C,"")</f>
        <v>155708.1</v>
      </c>
    </row>
    <row r="402" ht="15.75" customHeight="1">
      <c r="A402" s="41" t="s">
        <v>43</v>
      </c>
      <c r="B402" s="61" t="s">
        <v>1412</v>
      </c>
      <c r="C402" s="43" t="s">
        <v>1413</v>
      </c>
      <c r="D402" s="9" t="s">
        <v>18</v>
      </c>
      <c r="E402" s="45" t="s">
        <v>29</v>
      </c>
      <c r="F402" s="9" t="s">
        <v>621</v>
      </c>
      <c r="G402" s="44" t="str">
        <f t="shared" si="1"/>
        <v>Bruno</v>
      </c>
      <c r="H402" s="46" t="s">
        <v>97</v>
      </c>
      <c r="I402" s="46" t="s">
        <v>24</v>
      </c>
      <c r="J402" s="44" t="str">
        <f t="shared" si="7"/>
        <v>Não</v>
      </c>
      <c r="K402" s="47">
        <v>45043.0</v>
      </c>
      <c r="L402" s="45"/>
      <c r="M402" s="45" t="s">
        <v>55</v>
      </c>
      <c r="N402" s="48">
        <v>0.007</v>
      </c>
      <c r="O402" s="44" t="s">
        <v>24</v>
      </c>
      <c r="P402" s="49">
        <v>0.0</v>
      </c>
      <c r="Q402" s="41"/>
      <c r="R402" s="50" t="s">
        <v>1414</v>
      </c>
      <c r="S402" s="45" t="s">
        <v>362</v>
      </c>
      <c r="T402" s="24" t="s">
        <v>1415</v>
      </c>
      <c r="U402" s="9" t="s">
        <v>29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1071917.64</v>
      </c>
      <c r="AG402" s="54">
        <v>1082128.18</v>
      </c>
      <c r="AH402" s="54">
        <v>1092925.25</v>
      </c>
      <c r="AI402" s="54">
        <v>1103042.33</v>
      </c>
      <c r="AJ402" s="54">
        <v>1114290.66</v>
      </c>
      <c r="AK402" s="54">
        <v>1123818.71</v>
      </c>
      <c r="AL402" s="54">
        <v>1132366.37</v>
      </c>
      <c r="AM402" s="54">
        <v>1140936.78</v>
      </c>
      <c r="AN402" s="54">
        <v>1151073.29</v>
      </c>
      <c r="AO402" s="54">
        <v>1162335.55</v>
      </c>
      <c r="AP402" s="53">
        <v>1171520.62</v>
      </c>
      <c r="AQ402" s="53">
        <v>1181453.01</v>
      </c>
      <c r="AR402" s="53">
        <v>1176029.76</v>
      </c>
      <c r="AS402" s="53">
        <v>1182374.0</v>
      </c>
      <c r="AT402" s="53">
        <v>1192676.0</v>
      </c>
      <c r="AU402" s="53">
        <f t="array" ref="AU402">XLOOKUP(C402,'PL TOTAL D0'!A:A,'PL TOTAL D0'!C:C,"")</f>
        <v>1194044</v>
      </c>
    </row>
    <row r="403" ht="15.75" customHeight="1">
      <c r="A403" s="41" t="s">
        <v>43</v>
      </c>
      <c r="B403" s="42" t="s">
        <v>1416</v>
      </c>
      <c r="C403" s="43" t="s">
        <v>1417</v>
      </c>
      <c r="D403" s="44" t="s">
        <v>18</v>
      </c>
      <c r="E403" s="45" t="s">
        <v>19</v>
      </c>
      <c r="F403" s="44" t="s">
        <v>207</v>
      </c>
      <c r="G403" s="44" t="str">
        <f t="shared" si="1"/>
        <v>Augusto</v>
      </c>
      <c r="H403" s="51" t="s">
        <v>140</v>
      </c>
      <c r="I403" s="51" t="s">
        <v>213</v>
      </c>
      <c r="J403" s="44" t="str">
        <f t="shared" si="7"/>
        <v>Não</v>
      </c>
      <c r="K403" s="47">
        <v>44896.0</v>
      </c>
      <c r="L403" s="45"/>
      <c r="M403" s="24" t="s">
        <v>98</v>
      </c>
      <c r="N403" s="58">
        <v>0.012</v>
      </c>
      <c r="O403" s="9" t="s">
        <v>48</v>
      </c>
      <c r="P403" s="59">
        <v>0.1</v>
      </c>
      <c r="Q403" s="63"/>
      <c r="R403" s="138" t="s">
        <v>1418</v>
      </c>
      <c r="S403" s="45" t="s">
        <v>99</v>
      </c>
      <c r="T403" s="24" t="s">
        <v>1419</v>
      </c>
      <c r="U403" s="9" t="s">
        <v>19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>
        <v>101027.34</v>
      </c>
      <c r="AC403" s="54">
        <v>102057.18</v>
      </c>
      <c r="AD403" s="54">
        <v>102893.4</v>
      </c>
      <c r="AE403" s="54">
        <v>103997.85</v>
      </c>
      <c r="AF403" s="54">
        <v>104799.51</v>
      </c>
      <c r="AG403" s="54">
        <v>105881.35</v>
      </c>
      <c r="AH403" s="54">
        <v>106857.75</v>
      </c>
      <c r="AI403" s="54">
        <v>107813.68</v>
      </c>
      <c r="AJ403" s="54">
        <v>108868.49</v>
      </c>
      <c r="AK403" s="54">
        <v>109771.07</v>
      </c>
      <c r="AL403" s="54">
        <v>110709.64</v>
      </c>
      <c r="AM403" s="54">
        <v>111519.87</v>
      </c>
      <c r="AN403" s="54">
        <v>112181.15</v>
      </c>
      <c r="AO403" s="54">
        <v>200282.08</v>
      </c>
      <c r="AP403" s="53">
        <v>201657.73</v>
      </c>
      <c r="AQ403" s="53">
        <v>203648.03</v>
      </c>
      <c r="AR403" s="53">
        <v>203645.24</v>
      </c>
      <c r="AS403" s="53">
        <v>219.51</v>
      </c>
      <c r="AT403" s="53">
        <v>224.34</v>
      </c>
      <c r="AU403" s="53">
        <f t="array" ref="AU403">XLOOKUP(C403,'PL TOTAL D0'!A:A,'PL TOTAL D0'!C:C,"")</f>
        <v>224.34</v>
      </c>
    </row>
    <row r="404" ht="15.75" customHeight="1">
      <c r="A404" s="41" t="s">
        <v>43</v>
      </c>
      <c r="B404" s="61" t="s">
        <v>1420</v>
      </c>
      <c r="C404" s="43" t="s">
        <v>1421</v>
      </c>
      <c r="D404" s="44" t="s">
        <v>18</v>
      </c>
      <c r="E404" s="45" t="s">
        <v>170</v>
      </c>
      <c r="F404" s="45" t="s">
        <v>171</v>
      </c>
      <c r="G404" s="44" t="str">
        <f t="shared" si="1"/>
        <v>Breno</v>
      </c>
      <c r="H404" s="51" t="s">
        <v>97</v>
      </c>
      <c r="I404" s="51" t="s">
        <v>24</v>
      </c>
      <c r="J404" s="44" t="str">
        <f t="shared" si="7"/>
        <v>Sim</v>
      </c>
      <c r="K404" s="47">
        <v>45163.0</v>
      </c>
      <c r="L404" s="62"/>
      <c r="M404" s="45" t="s">
        <v>47</v>
      </c>
      <c r="N404" s="48">
        <v>0.015</v>
      </c>
      <c r="O404" s="44" t="s">
        <v>48</v>
      </c>
      <c r="P404" s="49">
        <v>0.1</v>
      </c>
      <c r="Q404" s="60" t="s">
        <v>1422</v>
      </c>
      <c r="R404" s="202"/>
      <c r="S404" s="45" t="s">
        <v>99</v>
      </c>
      <c r="T404" s="24" t="s">
        <v>1423</v>
      </c>
      <c r="U404" s="9" t="s">
        <v>174</v>
      </c>
      <c r="V404" s="51" t="str">
        <f t="shared" si="3"/>
        <v>Ativo</v>
      </c>
      <c r="W404" s="45"/>
      <c r="X404" s="52" t="s">
        <v>101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0.89</v>
      </c>
      <c r="AR404" s="53">
        <v>209391.1</v>
      </c>
      <c r="AS404" s="53">
        <v>506098.6</v>
      </c>
      <c r="AT404" s="53">
        <v>509655.4</v>
      </c>
      <c r="AU404" s="53">
        <f t="array" ref="AU404">XLOOKUP(C404,'PL TOTAL D0'!A:A,'PL TOTAL D0'!C:C,"")</f>
        <v>511401.7</v>
      </c>
    </row>
    <row r="405" ht="15.75" customHeight="1">
      <c r="A405" s="41" t="s">
        <v>43</v>
      </c>
      <c r="B405" s="115" t="s">
        <v>1424</v>
      </c>
      <c r="C405" s="43" t="s">
        <v>1425</v>
      </c>
      <c r="D405" s="44" t="s">
        <v>18</v>
      </c>
      <c r="E405" s="45" t="s">
        <v>170</v>
      </c>
      <c r="F405" s="45" t="s">
        <v>171</v>
      </c>
      <c r="G405" s="44" t="str">
        <f t="shared" si="1"/>
        <v>#N/A</v>
      </c>
      <c r="H405" s="51" t="s">
        <v>180</v>
      </c>
      <c r="I405" s="51" t="s">
        <v>24</v>
      </c>
      <c r="J405" s="44" t="str">
        <f t="shared" si="7"/>
        <v>Não</v>
      </c>
      <c r="K405" s="47">
        <v>45000.0</v>
      </c>
      <c r="L405" s="82">
        <v>45401.0</v>
      </c>
      <c r="M405" s="45" t="s">
        <v>55</v>
      </c>
      <c r="N405" s="48">
        <v>0.012</v>
      </c>
      <c r="O405" s="44" t="s">
        <v>24</v>
      </c>
      <c r="P405" s="49">
        <v>0.0</v>
      </c>
      <c r="Q405" s="139"/>
      <c r="R405" s="139"/>
      <c r="S405" s="45" t="s">
        <v>99</v>
      </c>
      <c r="T405" s="24" t="s">
        <v>1423</v>
      </c>
      <c r="U405" s="9" t="s">
        <v>174</v>
      </c>
      <c r="V405" s="51" t="str">
        <f t="shared" si="3"/>
        <v>Encerrado</v>
      </c>
      <c r="W405" s="45"/>
      <c r="X405" s="52" t="s">
        <v>101</v>
      </c>
      <c r="Y405" s="54"/>
      <c r="Z405" s="54"/>
      <c r="AA405" s="54"/>
      <c r="AB405" s="54"/>
      <c r="AC405" s="54"/>
      <c r="AD405" s="54"/>
      <c r="AE405" s="54">
        <v>1204685.2</v>
      </c>
      <c r="AF405" s="54">
        <v>1203727.57</v>
      </c>
      <c r="AG405" s="54">
        <v>1207452.88</v>
      </c>
      <c r="AH405" s="54">
        <v>964261.47</v>
      </c>
      <c r="AI405" s="54">
        <v>971845.22</v>
      </c>
      <c r="AJ405" s="54">
        <v>798796.03</v>
      </c>
      <c r="AK405" s="54">
        <v>250333.99</v>
      </c>
      <c r="AL405" s="54">
        <v>10548.21</v>
      </c>
      <c r="AM405" s="54">
        <v>10496.54</v>
      </c>
      <c r="AN405" s="54">
        <v>7.82</v>
      </c>
      <c r="AO405" s="54">
        <v>0.0</v>
      </c>
      <c r="AP405" s="53">
        <v>0.89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43</v>
      </c>
      <c r="B406" s="42" t="s">
        <v>1426</v>
      </c>
      <c r="C406" s="43" t="s">
        <v>1427</v>
      </c>
      <c r="D406" s="44" t="s">
        <v>18</v>
      </c>
      <c r="E406" s="45" t="s">
        <v>29</v>
      </c>
      <c r="F406" s="44" t="s">
        <v>288</v>
      </c>
      <c r="G406" s="44" t="str">
        <f t="shared" si="1"/>
        <v>Augusto</v>
      </c>
      <c r="H406" s="46" t="s">
        <v>97</v>
      </c>
      <c r="I406" s="46" t="s">
        <v>24</v>
      </c>
      <c r="J406" s="44" t="str">
        <f t="shared" si="7"/>
        <v>Sim</v>
      </c>
      <c r="K406" s="47">
        <v>44928.0</v>
      </c>
      <c r="L406" s="45"/>
      <c r="M406" s="45" t="s">
        <v>55</v>
      </c>
      <c r="N406" s="48">
        <v>0.012</v>
      </c>
      <c r="O406" s="44" t="s">
        <v>24</v>
      </c>
      <c r="P406" s="49">
        <v>0.0</v>
      </c>
      <c r="Q406" s="76" t="s">
        <v>1428</v>
      </c>
      <c r="R406" s="139"/>
      <c r="S406" s="45" t="s">
        <v>99</v>
      </c>
      <c r="T406" s="24" t="s">
        <v>1429</v>
      </c>
      <c r="U406" s="9" t="s">
        <v>29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>
        <v>25536.14</v>
      </c>
      <c r="AC406" s="54">
        <v>30960.44</v>
      </c>
      <c r="AD406" s="54">
        <v>31196.96</v>
      </c>
      <c r="AE406" s="54">
        <v>31403.17</v>
      </c>
      <c r="AF406" s="54">
        <v>41622.38</v>
      </c>
      <c r="AG406" s="54">
        <v>42040.96</v>
      </c>
      <c r="AH406" s="54">
        <v>42401.2</v>
      </c>
      <c r="AI406" s="54">
        <v>42756.62</v>
      </c>
      <c r="AJ406" s="54">
        <v>53231.46</v>
      </c>
      <c r="AK406" s="54">
        <v>53641.79</v>
      </c>
      <c r="AL406" s="54">
        <v>54127.45</v>
      </c>
      <c r="AM406" s="54">
        <v>54551.49</v>
      </c>
      <c r="AN406" s="54">
        <v>54998.82</v>
      </c>
      <c r="AO406" s="54">
        <v>44982.02</v>
      </c>
      <c r="AP406" s="53">
        <v>45312.38</v>
      </c>
      <c r="AQ406" s="53">
        <v>35463.24</v>
      </c>
      <c r="AR406" s="53">
        <v>35726.53</v>
      </c>
      <c r="AS406" s="53">
        <v>35976.58</v>
      </c>
      <c r="AT406" s="53">
        <v>36227.41</v>
      </c>
      <c r="AU406" s="53">
        <f t="array" ref="AU406">XLOOKUP(C406,'PL TOTAL D0'!A:A,'PL TOTAL D0'!C:C,"")</f>
        <v>36203.87</v>
      </c>
    </row>
    <row r="407" ht="15.75" customHeight="1">
      <c r="A407" s="41" t="s">
        <v>43</v>
      </c>
      <c r="B407" s="42" t="s">
        <v>1430</v>
      </c>
      <c r="C407" s="43" t="s">
        <v>1431</v>
      </c>
      <c r="D407" s="44" t="s">
        <v>95</v>
      </c>
      <c r="E407" s="45" t="s">
        <v>29</v>
      </c>
      <c r="F407" s="44" t="s">
        <v>405</v>
      </c>
      <c r="G407" s="44" t="str">
        <f t="shared" si="1"/>
        <v>Breno</v>
      </c>
      <c r="H407" s="46" t="s">
        <v>97</v>
      </c>
      <c r="I407" s="46" t="s">
        <v>24</v>
      </c>
      <c r="J407" s="44" t="str">
        <f t="shared" si="7"/>
        <v>Não</v>
      </c>
      <c r="K407" s="47">
        <v>45168.0</v>
      </c>
      <c r="L407" s="45"/>
      <c r="M407" s="45" t="s">
        <v>55</v>
      </c>
      <c r="N407" s="48">
        <v>0.005</v>
      </c>
      <c r="O407" s="44" t="s">
        <v>24</v>
      </c>
      <c r="P407" s="49">
        <v>0.0</v>
      </c>
      <c r="Q407" s="50"/>
      <c r="R407" s="139"/>
      <c r="S407" s="45" t="s">
        <v>99</v>
      </c>
      <c r="T407" s="24" t="s">
        <v>1432</v>
      </c>
      <c r="U407" s="9" t="s">
        <v>29</v>
      </c>
      <c r="V407" s="51" t="str">
        <f t="shared" si="3"/>
        <v>Ativo</v>
      </c>
      <c r="W407" s="45"/>
      <c r="X407" s="52" t="s">
        <v>101</v>
      </c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>
        <v>996849.67</v>
      </c>
      <c r="AK407" s="54">
        <v>1003085.23</v>
      </c>
      <c r="AL407" s="54">
        <v>1060111.65</v>
      </c>
      <c r="AM407" s="54">
        <v>1163944.79</v>
      </c>
      <c r="AN407" s="54">
        <v>1174396.05</v>
      </c>
      <c r="AO407" s="54">
        <v>1184469.5</v>
      </c>
      <c r="AP407" s="53">
        <v>1193854.74</v>
      </c>
      <c r="AQ407" s="53">
        <v>859210.0</v>
      </c>
      <c r="AR407" s="53">
        <v>860788.64</v>
      </c>
      <c r="AS407" s="53">
        <v>860901.4</v>
      </c>
      <c r="AT407" s="53">
        <v>866195.0</v>
      </c>
      <c r="AU407" s="53">
        <f t="array" ref="AU407">XLOOKUP(C407,'PL TOTAL D0'!A:A,'PL TOTAL D0'!C:C,"")</f>
        <v>866220.1</v>
      </c>
    </row>
    <row r="408" ht="15.75" customHeight="1">
      <c r="A408" s="41" t="s">
        <v>43</v>
      </c>
      <c r="B408" s="42" t="s">
        <v>1433</v>
      </c>
      <c r="C408" s="43" t="s">
        <v>1434</v>
      </c>
      <c r="D408" s="44" t="s">
        <v>18</v>
      </c>
      <c r="E408" s="45" t="s">
        <v>29</v>
      </c>
      <c r="F408" s="44" t="s">
        <v>288</v>
      </c>
      <c r="G408" s="44" t="str">
        <f t="shared" si="1"/>
        <v>Augusto</v>
      </c>
      <c r="H408" s="46" t="s">
        <v>97</v>
      </c>
      <c r="I408" s="46" t="s">
        <v>24</v>
      </c>
      <c r="J408" s="44" t="str">
        <f t="shared" si="7"/>
        <v>Não</v>
      </c>
      <c r="K408" s="47">
        <v>44931.0</v>
      </c>
      <c r="L408" s="45"/>
      <c r="M408" s="43" t="s">
        <v>184</v>
      </c>
      <c r="N408" s="48">
        <v>0.025</v>
      </c>
      <c r="O408" s="44" t="s">
        <v>185</v>
      </c>
      <c r="P408" s="49">
        <v>0.2</v>
      </c>
      <c r="Q408" s="139"/>
      <c r="R408" s="139"/>
      <c r="S408" s="45" t="s">
        <v>99</v>
      </c>
      <c r="T408" s="24" t="s">
        <v>1435</v>
      </c>
      <c r="U408" s="9" t="s">
        <v>29</v>
      </c>
      <c r="V408" s="51" t="str">
        <f t="shared" si="3"/>
        <v>Ativo</v>
      </c>
      <c r="W408" s="45"/>
      <c r="X408" s="52" t="s">
        <v>110</v>
      </c>
      <c r="Y408" s="54"/>
      <c r="Z408" s="54"/>
      <c r="AA408" s="54"/>
      <c r="AB408" s="54"/>
      <c r="AC408" s="54">
        <v>50668.18</v>
      </c>
      <c r="AD408" s="54">
        <v>49951.69</v>
      </c>
      <c r="AE408" s="54">
        <v>50254.3</v>
      </c>
      <c r="AF408" s="54">
        <v>49569.35</v>
      </c>
      <c r="AG408" s="54">
        <v>51210.32</v>
      </c>
      <c r="AH408" s="54">
        <v>55533.69</v>
      </c>
      <c r="AI408" s="54">
        <v>58614.75</v>
      </c>
      <c r="AJ408" s="54">
        <v>55714.57</v>
      </c>
      <c r="AK408" s="54">
        <v>55545.7</v>
      </c>
      <c r="AL408" s="54">
        <v>53123.37</v>
      </c>
      <c r="AM408" s="54">
        <v>57005.78</v>
      </c>
      <c r="AN408" s="54">
        <v>59703.08</v>
      </c>
      <c r="AO408" s="54">
        <v>55567.17</v>
      </c>
      <c r="AP408" s="53">
        <v>56324.34</v>
      </c>
      <c r="AQ408" s="53">
        <v>58458.23</v>
      </c>
      <c r="AR408" s="53">
        <v>56429.63</v>
      </c>
      <c r="AS408" s="53">
        <v>55224.9</v>
      </c>
      <c r="AT408" s="53">
        <v>46671.83</v>
      </c>
      <c r="AU408" s="53">
        <f t="array" ref="AU408">XLOOKUP(C408,'PL TOTAL D0'!A:A,'PL TOTAL D0'!C:C,"")</f>
        <v>47917.18</v>
      </c>
    </row>
    <row r="409" ht="15.75" customHeight="1">
      <c r="A409" s="41" t="s">
        <v>43</v>
      </c>
      <c r="B409" s="42" t="s">
        <v>1436</v>
      </c>
      <c r="C409" s="43" t="s">
        <v>1437</v>
      </c>
      <c r="D409" s="44" t="s">
        <v>18</v>
      </c>
      <c r="E409" s="45" t="s">
        <v>29</v>
      </c>
      <c r="F409" s="44" t="s">
        <v>288</v>
      </c>
      <c r="G409" s="44" t="str">
        <f t="shared" si="1"/>
        <v>Augusto</v>
      </c>
      <c r="H409" s="46" t="s">
        <v>97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5" t="s">
        <v>55</v>
      </c>
      <c r="N409" s="48">
        <v>0.012</v>
      </c>
      <c r="O409" s="44" t="s">
        <v>24</v>
      </c>
      <c r="P409" s="49">
        <v>0.0</v>
      </c>
      <c r="Q409" s="139"/>
      <c r="R409" s="139"/>
      <c r="S409" s="45" t="s">
        <v>99</v>
      </c>
      <c r="T409" s="24" t="s">
        <v>1435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>
        <v>151367.07</v>
      </c>
      <c r="AD409" s="54">
        <v>152610.03</v>
      </c>
      <c r="AE409" s="54">
        <v>154284.45</v>
      </c>
      <c r="AF409" s="54">
        <v>155466.58</v>
      </c>
      <c r="AG409" s="54">
        <v>157127.4</v>
      </c>
      <c r="AH409" s="54">
        <v>158575.16</v>
      </c>
      <c r="AI409" s="54">
        <v>159926.25</v>
      </c>
      <c r="AJ409" s="54">
        <v>161459.68</v>
      </c>
      <c r="AK409" s="54">
        <v>162743.17</v>
      </c>
      <c r="AL409" s="54">
        <v>164169.26</v>
      </c>
      <c r="AM409" s="54">
        <v>165328.85</v>
      </c>
      <c r="AN409" s="54">
        <v>166608.4</v>
      </c>
      <c r="AO409" s="54">
        <v>166145.88</v>
      </c>
      <c r="AP409" s="53">
        <v>167373.47</v>
      </c>
      <c r="AQ409" s="53">
        <v>167672.4</v>
      </c>
      <c r="AR409" s="53">
        <v>168756.9</v>
      </c>
      <c r="AS409" s="53">
        <v>169944.5</v>
      </c>
      <c r="AT409" s="53">
        <v>129053.1</v>
      </c>
      <c r="AU409" s="53">
        <f t="array" ref="AU409">XLOOKUP(C409,'PL TOTAL D0'!A:A,'PL TOTAL D0'!C:C,"")</f>
        <v>129121.4</v>
      </c>
    </row>
    <row r="410" ht="15.75" customHeight="1">
      <c r="A410" s="41" t="s">
        <v>43</v>
      </c>
      <c r="B410" s="203" t="s">
        <v>1438</v>
      </c>
      <c r="C410" s="204" t="s">
        <v>1439</v>
      </c>
      <c r="D410" s="205" t="s">
        <v>95</v>
      </c>
      <c r="E410" s="206" t="s">
        <v>29</v>
      </c>
      <c r="F410" s="44" t="s">
        <v>405</v>
      </c>
      <c r="G410" s="44" t="str">
        <f t="shared" si="1"/>
        <v>Augusto</v>
      </c>
      <c r="H410" s="207" t="s">
        <v>97</v>
      </c>
      <c r="I410" s="46" t="s">
        <v>24</v>
      </c>
      <c r="J410" s="44" t="str">
        <f t="shared" si="7"/>
        <v>Sim</v>
      </c>
      <c r="K410" s="208">
        <v>45125.0</v>
      </c>
      <c r="L410" s="206"/>
      <c r="M410" s="206" t="s">
        <v>885</v>
      </c>
      <c r="N410" s="209">
        <v>0.0085</v>
      </c>
      <c r="O410" s="205" t="s">
        <v>24</v>
      </c>
      <c r="P410" s="210">
        <v>0.0</v>
      </c>
      <c r="Q410" s="55" t="s">
        <v>1440</v>
      </c>
      <c r="R410" s="149"/>
      <c r="S410" s="206" t="s">
        <v>99</v>
      </c>
      <c r="T410" s="24" t="s">
        <v>1441</v>
      </c>
      <c r="U410" s="211" t="s">
        <v>29</v>
      </c>
      <c r="V410" s="51" t="str">
        <f t="shared" si="3"/>
        <v>Ativo</v>
      </c>
      <c r="W410" s="206"/>
      <c r="X410" s="212" t="s">
        <v>101</v>
      </c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>
        <v>1228192.68</v>
      </c>
      <c r="AJ410" s="213">
        <v>1243750.43</v>
      </c>
      <c r="AK410" s="54">
        <v>1088497.03</v>
      </c>
      <c r="AL410" s="54">
        <v>187400.79</v>
      </c>
      <c r="AM410" s="54">
        <v>201253.67</v>
      </c>
      <c r="AN410" s="54">
        <v>223190.6</v>
      </c>
      <c r="AO410" s="54">
        <v>257719.65</v>
      </c>
      <c r="AP410" s="53">
        <v>266094.28</v>
      </c>
      <c r="AQ410" s="53">
        <v>283791.34</v>
      </c>
      <c r="AR410" s="53">
        <v>286938.37</v>
      </c>
      <c r="AS410" s="53">
        <v>322392.1</v>
      </c>
      <c r="AT410" s="53">
        <v>352951.0</v>
      </c>
      <c r="AU410" s="53">
        <f t="array" ref="AU410">XLOOKUP(C410,'PL TOTAL D0'!A:A,'PL TOTAL D0'!C:C,"")</f>
        <v>374493</v>
      </c>
    </row>
    <row r="411" ht="15.75" customHeight="1">
      <c r="A411" s="41" t="s">
        <v>43</v>
      </c>
      <c r="B411" s="42" t="s">
        <v>1442</v>
      </c>
      <c r="C411" s="43" t="s">
        <v>1443</v>
      </c>
      <c r="D411" s="44" t="s">
        <v>18</v>
      </c>
      <c r="E411" s="45" t="s">
        <v>19</v>
      </c>
      <c r="F411" s="44" t="s">
        <v>113</v>
      </c>
      <c r="G411" s="44" t="str">
        <f t="shared" si="1"/>
        <v>Breno</v>
      </c>
      <c r="H411" s="46" t="s">
        <v>97</v>
      </c>
      <c r="I411" s="46" t="s">
        <v>24</v>
      </c>
      <c r="J411" s="44" t="str">
        <f t="shared" si="7"/>
        <v>Não</v>
      </c>
      <c r="K411" s="47">
        <v>44980.0</v>
      </c>
      <c r="L411" s="45"/>
      <c r="M411" s="45" t="s">
        <v>47</v>
      </c>
      <c r="N411" s="48">
        <v>0.015</v>
      </c>
      <c r="O411" s="44" t="s">
        <v>48</v>
      </c>
      <c r="P411" s="49">
        <v>0.1</v>
      </c>
      <c r="Q411" s="139"/>
      <c r="R411" s="139"/>
      <c r="S411" s="45" t="s">
        <v>99</v>
      </c>
      <c r="T411" s="24" t="s">
        <v>1444</v>
      </c>
      <c r="U411" s="9" t="s">
        <v>19</v>
      </c>
      <c r="V411" s="51" t="str">
        <f t="shared" si="3"/>
        <v>Ativo</v>
      </c>
      <c r="W411" s="45"/>
      <c r="X411" s="52" t="s">
        <v>110</v>
      </c>
      <c r="Y411" s="54"/>
      <c r="Z411" s="54"/>
      <c r="AA411" s="54"/>
      <c r="AB411" s="54"/>
      <c r="AC411" s="54">
        <v>0.0</v>
      </c>
      <c r="AD411" s="54">
        <v>485180.91</v>
      </c>
      <c r="AE411" s="54">
        <v>586527.81</v>
      </c>
      <c r="AF411" s="54">
        <v>589105.09</v>
      </c>
      <c r="AG411" s="54">
        <v>599462.24</v>
      </c>
      <c r="AH411" s="54">
        <v>623799.05</v>
      </c>
      <c r="AI411" s="54">
        <v>626680.78</v>
      </c>
      <c r="AJ411" s="54">
        <v>646739.9</v>
      </c>
      <c r="AK411" s="54">
        <v>677433.36</v>
      </c>
      <c r="AL411" s="54">
        <v>687798.21</v>
      </c>
      <c r="AM411" s="54">
        <v>730790.37</v>
      </c>
      <c r="AN411" s="54">
        <v>754062.16</v>
      </c>
      <c r="AO411" s="54">
        <v>751642.51</v>
      </c>
      <c r="AP411" s="53">
        <v>789676.27</v>
      </c>
      <c r="AQ411" s="53">
        <v>812486.91</v>
      </c>
      <c r="AR411" s="53">
        <v>893064.95</v>
      </c>
      <c r="AS411" s="53">
        <v>916614.3</v>
      </c>
      <c r="AT411" s="53">
        <v>856005.3</v>
      </c>
      <c r="AU411" s="53">
        <f t="array" ref="AU411">XLOOKUP(C411,'PL TOTAL D0'!A:A,'PL TOTAL D0'!C:C,"")</f>
        <v>863973.5</v>
      </c>
    </row>
    <row r="412" ht="15.75" customHeight="1">
      <c r="A412" s="41" t="s">
        <v>43</v>
      </c>
      <c r="B412" s="42" t="s">
        <v>41</v>
      </c>
      <c r="C412" s="81" t="s">
        <v>1445</v>
      </c>
      <c r="D412" s="44" t="s">
        <v>18</v>
      </c>
      <c r="E412" s="45" t="s">
        <v>170</v>
      </c>
      <c r="F412" s="44" t="s">
        <v>191</v>
      </c>
      <c r="G412" s="44" t="str">
        <f t="shared" si="1"/>
        <v>Augusto</v>
      </c>
      <c r="H412" s="51" t="s">
        <v>97</v>
      </c>
      <c r="I412" s="46" t="s">
        <v>24</v>
      </c>
      <c r="J412" s="44" t="str">
        <f t="shared" si="7"/>
        <v>Não</v>
      </c>
      <c r="K412" s="47">
        <v>45083.0</v>
      </c>
      <c r="L412" s="62"/>
      <c r="M412" s="45" t="s">
        <v>47</v>
      </c>
      <c r="N412" s="48">
        <v>0.015</v>
      </c>
      <c r="O412" s="44" t="s">
        <v>48</v>
      </c>
      <c r="P412" s="49">
        <v>0.1</v>
      </c>
      <c r="Q412" s="138"/>
      <c r="R412" s="139"/>
      <c r="S412" s="45" t="s">
        <v>99</v>
      </c>
      <c r="T412" s="24" t="s">
        <v>49</v>
      </c>
      <c r="U412" s="9" t="s">
        <v>34</v>
      </c>
      <c r="V412" s="51" t="str">
        <f t="shared" si="3"/>
        <v>Ativo</v>
      </c>
      <c r="W412" s="45"/>
      <c r="X412" s="52" t="s">
        <v>101</v>
      </c>
      <c r="Y412" s="54"/>
      <c r="Z412" s="54"/>
      <c r="AA412" s="54"/>
      <c r="AB412" s="54"/>
      <c r="AC412" s="54"/>
      <c r="AD412" s="54"/>
      <c r="AE412" s="54"/>
      <c r="AF412" s="54"/>
      <c r="AG412" s="54">
        <v>0.0</v>
      </c>
      <c r="AH412" s="54">
        <v>10046.26</v>
      </c>
      <c r="AI412" s="54">
        <v>12149.58</v>
      </c>
      <c r="AJ412" s="54">
        <v>12266.12</v>
      </c>
      <c r="AK412" s="54">
        <v>17332.09</v>
      </c>
      <c r="AL412" s="54">
        <v>19446.68</v>
      </c>
      <c r="AM412" s="54">
        <v>24301.19</v>
      </c>
      <c r="AN412" s="54">
        <v>24714.34</v>
      </c>
      <c r="AO412" s="54">
        <v>28424.87</v>
      </c>
      <c r="AP412" s="53">
        <v>30695.79</v>
      </c>
      <c r="AQ412" s="53">
        <v>35274.58</v>
      </c>
      <c r="AR412" s="53">
        <v>34989.0</v>
      </c>
      <c r="AS412" s="53">
        <v>34953.15</v>
      </c>
      <c r="AT412" s="53">
        <v>35146.13</v>
      </c>
      <c r="AU412" s="53">
        <f t="array" ref="AU412">XLOOKUP(C412,'PL TOTAL D0'!A:A,'PL TOTAL D0'!C:C,"")</f>
        <v>35397.36</v>
      </c>
    </row>
    <row r="413" ht="15.75" customHeight="1">
      <c r="A413" s="6" t="s">
        <v>43</v>
      </c>
      <c r="B413" s="64" t="s">
        <v>41</v>
      </c>
      <c r="C413" s="85" t="s">
        <v>1446</v>
      </c>
      <c r="D413" s="9" t="s">
        <v>18</v>
      </c>
      <c r="E413" s="45" t="s">
        <v>170</v>
      </c>
      <c r="F413" s="44" t="s">
        <v>191</v>
      </c>
      <c r="G413" s="44" t="str">
        <f t="shared" si="1"/>
        <v>#N/A</v>
      </c>
      <c r="H413" s="51" t="s">
        <v>140</v>
      </c>
      <c r="I413" s="51" t="s">
        <v>155</v>
      </c>
      <c r="J413" s="44" t="str">
        <f t="shared" si="7"/>
        <v>Não</v>
      </c>
      <c r="K413" s="57">
        <v>45364.0</v>
      </c>
      <c r="L413" s="62"/>
      <c r="M413" s="24" t="s">
        <v>121</v>
      </c>
      <c r="N413" s="58">
        <v>0.0</v>
      </c>
      <c r="O413" s="9" t="s">
        <v>24</v>
      </c>
      <c r="P413" s="59">
        <v>0.0</v>
      </c>
      <c r="Q413" s="139"/>
      <c r="R413" s="139"/>
      <c r="S413" s="24" t="s">
        <v>99</v>
      </c>
      <c r="T413" s="24" t="s">
        <v>49</v>
      </c>
      <c r="U413" s="9" t="s">
        <v>34</v>
      </c>
      <c r="V413" s="51" t="str">
        <f t="shared" si="3"/>
        <v>Ativo</v>
      </c>
      <c r="W413" s="45"/>
      <c r="X413" s="52" t="s">
        <v>101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/>
      <c r="AQ413" s="53">
        <v>0.0</v>
      </c>
      <c r="AR413" s="53">
        <v>0.0</v>
      </c>
      <c r="AS413" s="53">
        <v>0.0</v>
      </c>
      <c r="AT413" s="53">
        <v>0.0</v>
      </c>
      <c r="AU413" s="53" t="str">
        <f t="array" ref="AU413">XLOOKUP(C413,'PL TOTAL D0'!A:A,'PL TOTAL D0'!C:C,"")</f>
        <v/>
      </c>
    </row>
    <row r="414" ht="15.75" customHeight="1">
      <c r="A414" s="41" t="s">
        <v>43</v>
      </c>
      <c r="B414" s="42" t="s">
        <v>1447</v>
      </c>
      <c r="C414" s="43" t="s">
        <v>1448</v>
      </c>
      <c r="D414" s="44" t="s">
        <v>18</v>
      </c>
      <c r="E414" s="45" t="s">
        <v>19</v>
      </c>
      <c r="F414" s="44" t="s">
        <v>20</v>
      </c>
      <c r="G414" s="44" t="str">
        <f t="shared" si="1"/>
        <v>Augusto</v>
      </c>
      <c r="H414" s="51" t="s">
        <v>140</v>
      </c>
      <c r="I414" s="51" t="s">
        <v>213</v>
      </c>
      <c r="J414" s="44" t="str">
        <f t="shared" si="7"/>
        <v>Não</v>
      </c>
      <c r="K414" s="47">
        <v>45014.0</v>
      </c>
      <c r="L414" s="45"/>
      <c r="M414" s="45" t="s">
        <v>184</v>
      </c>
      <c r="N414" s="48">
        <v>0.025</v>
      </c>
      <c r="O414" s="44" t="s">
        <v>185</v>
      </c>
      <c r="P414" s="49">
        <v>0.2</v>
      </c>
      <c r="Q414" s="139"/>
      <c r="R414" s="139"/>
      <c r="S414" s="45" t="s">
        <v>99</v>
      </c>
      <c r="T414" s="24" t="s">
        <v>1449</v>
      </c>
      <c r="U414" s="9" t="s">
        <v>19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>
        <v>0.0</v>
      </c>
      <c r="AE414" s="54">
        <v>1896.74</v>
      </c>
      <c r="AF414" s="54">
        <v>1906.54</v>
      </c>
      <c r="AG414" s="54">
        <v>1919.93</v>
      </c>
      <c r="AH414" s="54">
        <v>4719.37</v>
      </c>
      <c r="AI414" s="54">
        <v>4760.49</v>
      </c>
      <c r="AJ414" s="54">
        <v>4803.86</v>
      </c>
      <c r="AK414" s="54">
        <v>4633.19</v>
      </c>
      <c r="AL414" s="54">
        <v>4462.58</v>
      </c>
      <c r="AM414" s="54">
        <v>4746.91</v>
      </c>
      <c r="AN414" s="54">
        <v>29.77</v>
      </c>
      <c r="AO414" s="54">
        <v>29.77</v>
      </c>
      <c r="AP414" s="53">
        <v>30.02</v>
      </c>
      <c r="AQ414" s="53">
        <v>30.02</v>
      </c>
      <c r="AR414" s="53">
        <v>30.02</v>
      </c>
      <c r="AS414" s="53">
        <v>30.02</v>
      </c>
      <c r="AT414" s="53">
        <v>30.02</v>
      </c>
      <c r="AU414" s="53">
        <f t="array" ref="AU414">XLOOKUP(C414,'PL TOTAL D0'!A:A,'PL TOTAL D0'!C:C,"")</f>
        <v>30.02</v>
      </c>
    </row>
    <row r="415" ht="15.75" customHeight="1">
      <c r="A415" s="41" t="s">
        <v>43</v>
      </c>
      <c r="B415" s="42" t="s">
        <v>1450</v>
      </c>
      <c r="C415" s="43" t="s">
        <v>1451</v>
      </c>
      <c r="D415" s="44" t="s">
        <v>18</v>
      </c>
      <c r="E415" s="45" t="s">
        <v>19</v>
      </c>
      <c r="F415" s="44" t="s">
        <v>250</v>
      </c>
      <c r="G415" s="44" t="str">
        <f t="shared" si="1"/>
        <v>Augusto</v>
      </c>
      <c r="H415" s="46" t="s">
        <v>97</v>
      </c>
      <c r="I415" s="46" t="s">
        <v>24</v>
      </c>
      <c r="J415" s="44" t="str">
        <f t="shared" si="7"/>
        <v>Não</v>
      </c>
      <c r="K415" s="47">
        <v>44974.0</v>
      </c>
      <c r="L415" s="45"/>
      <c r="M415" s="45" t="s">
        <v>55</v>
      </c>
      <c r="N415" s="48">
        <v>0.012</v>
      </c>
      <c r="O415" s="44" t="s">
        <v>24</v>
      </c>
      <c r="P415" s="49">
        <v>0.0</v>
      </c>
      <c r="Q415" s="50"/>
      <c r="R415" s="50"/>
      <c r="S415" s="45" t="s">
        <v>99</v>
      </c>
      <c r="T415" s="24" t="s">
        <v>1452</v>
      </c>
      <c r="U415" s="9" t="s">
        <v>19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>
        <v>0.0</v>
      </c>
      <c r="AD415" s="54">
        <v>100035.14</v>
      </c>
      <c r="AE415" s="54">
        <v>101119.41</v>
      </c>
      <c r="AF415" s="54">
        <v>101836.34</v>
      </c>
      <c r="AG415" s="54">
        <v>102906.88</v>
      </c>
      <c r="AH415" s="54">
        <v>103590.46</v>
      </c>
      <c r="AI415" s="54">
        <v>104499.45</v>
      </c>
      <c r="AJ415" s="54">
        <v>105466.81</v>
      </c>
      <c r="AK415" s="54">
        <v>106326.76</v>
      </c>
      <c r="AL415" s="54">
        <v>107291.03</v>
      </c>
      <c r="AM415" s="54">
        <v>108038.36</v>
      </c>
      <c r="AN415" s="54">
        <v>108875.23</v>
      </c>
      <c r="AO415" s="54">
        <v>130026.38</v>
      </c>
      <c r="AP415" s="53">
        <v>131005.55</v>
      </c>
      <c r="AQ415" s="53">
        <v>131805.24</v>
      </c>
      <c r="AR415" s="53">
        <v>132837.94</v>
      </c>
      <c r="AS415" s="53">
        <v>133852.0</v>
      </c>
      <c r="AT415" s="53">
        <v>134865.4</v>
      </c>
      <c r="AU415" s="53">
        <f t="array" ref="AU415">XLOOKUP(C415,'PL TOTAL D0'!A:A,'PL TOTAL D0'!C:C,"")</f>
        <v>134839.4</v>
      </c>
    </row>
    <row r="416" ht="15.75" customHeight="1">
      <c r="A416" s="6" t="s">
        <v>43</v>
      </c>
      <c r="B416" s="55" t="s">
        <v>1453</v>
      </c>
      <c r="C416" s="56" t="s">
        <v>1454</v>
      </c>
      <c r="D416" s="9" t="s">
        <v>18</v>
      </c>
      <c r="E416" s="24" t="s">
        <v>29</v>
      </c>
      <c r="F416" s="9" t="s">
        <v>199</v>
      </c>
      <c r="G416" s="44" t="str">
        <f t="shared" si="1"/>
        <v>Augusto</v>
      </c>
      <c r="H416" s="51" t="s">
        <v>97</v>
      </c>
      <c r="I416" s="51" t="s">
        <v>24</v>
      </c>
      <c r="J416" s="44" t="str">
        <f t="shared" si="7"/>
        <v>Não</v>
      </c>
      <c r="K416" s="57">
        <v>45348.0</v>
      </c>
      <c r="L416" s="45"/>
      <c r="M416" s="24" t="s">
        <v>47</v>
      </c>
      <c r="N416" s="58">
        <v>0.016</v>
      </c>
      <c r="O416" s="9" t="s">
        <v>48</v>
      </c>
      <c r="P416" s="59">
        <v>0.2</v>
      </c>
      <c r="Q416" s="50"/>
      <c r="R416" s="50"/>
      <c r="S416" s="24" t="s">
        <v>99</v>
      </c>
      <c r="T416" s="24" t="s">
        <v>1455</v>
      </c>
      <c r="U416" s="9" t="s">
        <v>34</v>
      </c>
      <c r="V416" s="51" t="str">
        <f t="shared" si="3"/>
        <v>Ativo</v>
      </c>
      <c r="W416" s="45"/>
      <c r="X416" s="52" t="s">
        <v>110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>
        <v>325808.13</v>
      </c>
      <c r="AQ416" s="53">
        <v>327583.28</v>
      </c>
      <c r="AR416" s="53">
        <v>323740.89</v>
      </c>
      <c r="AS416" s="53">
        <v>324453.2</v>
      </c>
      <c r="AT416" s="53">
        <v>313108.7</v>
      </c>
      <c r="AU416" s="53">
        <f t="array" ref="AU416">XLOOKUP(C416,'PL TOTAL D0'!A:A,'PL TOTAL D0'!C:C,"")</f>
        <v>315470.5</v>
      </c>
    </row>
    <row r="417" ht="15.75" customHeight="1">
      <c r="A417" s="41" t="s">
        <v>43</v>
      </c>
      <c r="B417" s="42" t="s">
        <v>1456</v>
      </c>
      <c r="C417" s="43" t="s">
        <v>1457</v>
      </c>
      <c r="D417" s="44" t="s">
        <v>95</v>
      </c>
      <c r="E417" s="45" t="s">
        <v>29</v>
      </c>
      <c r="F417" s="44" t="s">
        <v>96</v>
      </c>
      <c r="G417" s="44" t="str">
        <f t="shared" si="1"/>
        <v>Augusto</v>
      </c>
      <c r="H417" s="46" t="s">
        <v>97</v>
      </c>
      <c r="I417" s="46" t="s">
        <v>24</v>
      </c>
      <c r="J417" s="44" t="str">
        <f t="shared" si="7"/>
        <v>Não</v>
      </c>
      <c r="K417" s="47">
        <v>45125.0</v>
      </c>
      <c r="L417" s="45"/>
      <c r="M417" s="45" t="s">
        <v>55</v>
      </c>
      <c r="N417" s="117">
        <v>0.007</v>
      </c>
      <c r="O417" s="44" t="s">
        <v>24</v>
      </c>
      <c r="P417" s="49">
        <v>0.0</v>
      </c>
      <c r="Q417" s="50"/>
      <c r="R417" s="50"/>
      <c r="S417" s="45" t="s">
        <v>99</v>
      </c>
      <c r="T417" s="24" t="s">
        <v>1458</v>
      </c>
      <c r="U417" s="9" t="s">
        <v>1459</v>
      </c>
      <c r="V417" s="51" t="str">
        <f t="shared" si="3"/>
        <v>Ativo</v>
      </c>
      <c r="W417" s="45"/>
      <c r="X417" s="52" t="s">
        <v>101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>
        <v>137980.08</v>
      </c>
      <c r="AJ417" s="54">
        <v>138571.7</v>
      </c>
      <c r="AK417" s="54">
        <v>139252.64</v>
      </c>
      <c r="AL417" s="54">
        <v>140187.42</v>
      </c>
      <c r="AM417" s="54">
        <v>125068.1</v>
      </c>
      <c r="AN417" s="54">
        <v>115222.75</v>
      </c>
      <c r="AO417" s="54">
        <v>102160.26</v>
      </c>
      <c r="AP417" s="53">
        <v>91325.16</v>
      </c>
      <c r="AQ417" s="53">
        <v>74212.9</v>
      </c>
      <c r="AR417" s="53">
        <v>71225.99</v>
      </c>
      <c r="AS417" s="53">
        <v>68227.62</v>
      </c>
      <c r="AT417" s="53">
        <v>68999.37</v>
      </c>
      <c r="AU417" s="53">
        <f t="array" ref="AU417">XLOOKUP(C417,'PL TOTAL D0'!A:A,'PL TOTAL D0'!C:C,"")</f>
        <v>68994.06</v>
      </c>
    </row>
    <row r="418" ht="15.75" customHeight="1">
      <c r="A418" s="41" t="s">
        <v>43</v>
      </c>
      <c r="B418" s="55" t="s">
        <v>1460</v>
      </c>
      <c r="C418" s="56" t="s">
        <v>1461</v>
      </c>
      <c r="D418" s="9" t="s">
        <v>95</v>
      </c>
      <c r="E418" s="45"/>
      <c r="F418" s="9" t="s">
        <v>139</v>
      </c>
      <c r="G418" s="44" t="str">
        <f t="shared" si="1"/>
        <v>#N/A</v>
      </c>
      <c r="H418" s="51" t="s">
        <v>140</v>
      </c>
      <c r="I418" s="51" t="s">
        <v>141</v>
      </c>
      <c r="J418" s="44" t="str">
        <f t="shared" si="7"/>
        <v>Não</v>
      </c>
      <c r="K418" s="57">
        <v>45450.0</v>
      </c>
      <c r="L418" s="45"/>
      <c r="M418" s="24" t="s">
        <v>142</v>
      </c>
      <c r="N418" s="214">
        <v>0.003</v>
      </c>
      <c r="O418" s="9" t="s">
        <v>24</v>
      </c>
      <c r="P418" s="59">
        <v>0.0</v>
      </c>
      <c r="Q418" s="50"/>
      <c r="R418" s="50"/>
      <c r="S418" s="24" t="s">
        <v>99</v>
      </c>
      <c r="T418" s="24" t="s">
        <v>1462</v>
      </c>
      <c r="U418" s="9" t="s">
        <v>145</v>
      </c>
      <c r="V418" s="51" t="str">
        <f t="shared" si="3"/>
        <v>Ativo</v>
      </c>
      <c r="W418" s="24" t="s">
        <v>63</v>
      </c>
      <c r="X418" s="52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/>
      <c r="AR418" s="53"/>
      <c r="AS418" s="53"/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66" t="s">
        <v>1463</v>
      </c>
      <c r="C419" s="71" t="s">
        <v>1464</v>
      </c>
      <c r="D419" s="44" t="s">
        <v>18</v>
      </c>
      <c r="E419" s="45" t="s">
        <v>29</v>
      </c>
      <c r="F419" s="44" t="s">
        <v>693</v>
      </c>
      <c r="G419" s="44" t="str">
        <f t="shared" si="1"/>
        <v>Augusto</v>
      </c>
      <c r="H419" s="46" t="s">
        <v>97</v>
      </c>
      <c r="I419" s="46" t="s">
        <v>24</v>
      </c>
      <c r="J419" s="44" t="str">
        <f t="shared" si="7"/>
        <v>Não</v>
      </c>
      <c r="K419" s="47">
        <v>45229.0</v>
      </c>
      <c r="L419" s="45"/>
      <c r="M419" s="45" t="s">
        <v>98</v>
      </c>
      <c r="N419" s="117">
        <v>0.012</v>
      </c>
      <c r="O419" s="44" t="s">
        <v>48</v>
      </c>
      <c r="P419" s="49">
        <v>0.1</v>
      </c>
      <c r="Q419" s="50"/>
      <c r="R419" s="50"/>
      <c r="S419" s="45" t="s">
        <v>99</v>
      </c>
      <c r="T419" s="24" t="s">
        <v>1465</v>
      </c>
      <c r="U419" s="9" t="s">
        <v>29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>
        <v>0.0</v>
      </c>
      <c r="AM419" s="54">
        <v>137488.4</v>
      </c>
      <c r="AN419" s="54">
        <v>139051.6</v>
      </c>
      <c r="AO419" s="54">
        <v>139785.27</v>
      </c>
      <c r="AP419" s="53">
        <v>140349.0</v>
      </c>
      <c r="AQ419" s="53">
        <v>141659.22</v>
      </c>
      <c r="AR419" s="53">
        <v>141206.35</v>
      </c>
      <c r="AS419" s="53">
        <v>141304.3</v>
      </c>
      <c r="AT419" s="53">
        <v>142035.2</v>
      </c>
      <c r="AU419" s="53">
        <f t="array" ref="AU419">XLOOKUP(C419,'PL TOTAL D0'!A:A,'PL TOTAL D0'!C:C,"")</f>
        <v>142591.8</v>
      </c>
    </row>
    <row r="420" ht="15.75" customHeight="1">
      <c r="A420" s="41" t="s">
        <v>43</v>
      </c>
      <c r="B420" s="42" t="s">
        <v>1466</v>
      </c>
      <c r="C420" s="43" t="s">
        <v>1467</v>
      </c>
      <c r="D420" s="44" t="s">
        <v>18</v>
      </c>
      <c r="E420" s="45" t="s">
        <v>19</v>
      </c>
      <c r="F420" s="44" t="s">
        <v>113</v>
      </c>
      <c r="G420" s="44" t="str">
        <f t="shared" si="1"/>
        <v>#N/A</v>
      </c>
      <c r="H420" s="46" t="s">
        <v>180</v>
      </c>
      <c r="I420" s="46" t="s">
        <v>24</v>
      </c>
      <c r="J420" s="44" t="str">
        <f t="shared" si="7"/>
        <v>Não</v>
      </c>
      <c r="K420" s="47">
        <v>44987.0</v>
      </c>
      <c r="L420" s="72">
        <v>45181.0</v>
      </c>
      <c r="M420" s="45" t="s">
        <v>55</v>
      </c>
      <c r="N420" s="48">
        <v>0.007</v>
      </c>
      <c r="O420" s="44" t="s">
        <v>24</v>
      </c>
      <c r="P420" s="49">
        <v>0.0</v>
      </c>
      <c r="Q420" s="50"/>
      <c r="R420" s="60" t="s">
        <v>1468</v>
      </c>
      <c r="S420" s="45" t="s">
        <v>99</v>
      </c>
      <c r="T420" s="24" t="s">
        <v>1469</v>
      </c>
      <c r="U420" s="9" t="s">
        <v>19</v>
      </c>
      <c r="V420" s="51" t="str">
        <f t="shared" si="3"/>
        <v>Encerrado</v>
      </c>
      <c r="W420" s="45"/>
      <c r="X420" s="52"/>
      <c r="Y420" s="54"/>
      <c r="Z420" s="54"/>
      <c r="AA420" s="54"/>
      <c r="AB420" s="54"/>
      <c r="AC420" s="54">
        <v>0.0</v>
      </c>
      <c r="AD420" s="54">
        <v>60000.0</v>
      </c>
      <c r="AE420" s="54">
        <v>102534.0</v>
      </c>
      <c r="AF420" s="54">
        <v>153405.6</v>
      </c>
      <c r="AG420" s="54">
        <v>157716.83</v>
      </c>
      <c r="AH420" s="54">
        <v>270708.34</v>
      </c>
      <c r="AI420" s="54">
        <v>314906.04</v>
      </c>
      <c r="AJ420" s="54">
        <v>338203.14</v>
      </c>
      <c r="AK420" s="54">
        <v>0.0</v>
      </c>
      <c r="AL420" s="54">
        <v>0.0</v>
      </c>
      <c r="AM420" s="54">
        <v>0.0</v>
      </c>
      <c r="AN420" s="54">
        <v>0.0</v>
      </c>
      <c r="AO420" s="54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55" t="s">
        <v>1466</v>
      </c>
      <c r="C421" s="43" t="s">
        <v>1470</v>
      </c>
      <c r="D421" s="44" t="s">
        <v>18</v>
      </c>
      <c r="E421" s="45" t="s">
        <v>19</v>
      </c>
      <c r="F421" s="44" t="s">
        <v>113</v>
      </c>
      <c r="G421" s="44" t="str">
        <f t="shared" si="1"/>
        <v>#N/A</v>
      </c>
      <c r="H421" s="46" t="s">
        <v>180</v>
      </c>
      <c r="I421" s="46" t="s">
        <v>24</v>
      </c>
      <c r="J421" s="44" t="str">
        <f t="shared" si="7"/>
        <v>Não</v>
      </c>
      <c r="K421" s="47">
        <v>45163.0</v>
      </c>
      <c r="L421" s="72">
        <v>45182.0</v>
      </c>
      <c r="M421" s="45" t="s">
        <v>55</v>
      </c>
      <c r="N421" s="48">
        <v>0.007</v>
      </c>
      <c r="O421" s="44" t="s">
        <v>24</v>
      </c>
      <c r="P421" s="49">
        <v>0.0</v>
      </c>
      <c r="Q421" s="50"/>
      <c r="R421" s="60" t="s">
        <v>1468</v>
      </c>
      <c r="S421" s="45" t="s">
        <v>99</v>
      </c>
      <c r="T421" s="24" t="s">
        <v>1469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0.0</v>
      </c>
      <c r="AE421" s="54">
        <v>0.0</v>
      </c>
      <c r="AF421" s="54">
        <v>0.0</v>
      </c>
      <c r="AG421" s="54">
        <v>0.0</v>
      </c>
      <c r="AH421" s="54">
        <v>0.0</v>
      </c>
      <c r="AI421" s="54">
        <v>0.0</v>
      </c>
      <c r="AJ421" s="54">
        <v>0.0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42" t="s">
        <v>1471</v>
      </c>
      <c r="C422" s="43" t="s">
        <v>1472</v>
      </c>
      <c r="D422" s="44" t="s">
        <v>18</v>
      </c>
      <c r="E422" s="45" t="s">
        <v>29</v>
      </c>
      <c r="F422" s="44" t="s">
        <v>825</v>
      </c>
      <c r="G422" s="44" t="str">
        <f t="shared" si="1"/>
        <v>Augusto</v>
      </c>
      <c r="H422" s="46" t="s">
        <v>97</v>
      </c>
      <c r="I422" s="46" t="s">
        <v>24</v>
      </c>
      <c r="J422" s="44" t="str">
        <f t="shared" si="7"/>
        <v>Não</v>
      </c>
      <c r="K422" s="47">
        <v>45155.0</v>
      </c>
      <c r="L422" s="45"/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50"/>
      <c r="S422" s="45" t="s">
        <v>99</v>
      </c>
      <c r="T422" s="24" t="s">
        <v>1473</v>
      </c>
      <c r="U422" s="9" t="s">
        <v>29</v>
      </c>
      <c r="V422" s="51" t="str">
        <f t="shared" si="3"/>
        <v>Ativo</v>
      </c>
      <c r="W422" s="45"/>
      <c r="X422" s="52" t="s">
        <v>110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>
        <v>52603.38</v>
      </c>
      <c r="AK422" s="54">
        <v>58632.55</v>
      </c>
      <c r="AL422" s="54">
        <v>128721.41</v>
      </c>
      <c r="AM422" s="54">
        <v>133384.12</v>
      </c>
      <c r="AN422" s="54">
        <v>137232.47</v>
      </c>
      <c r="AO422" s="54">
        <v>144970.06</v>
      </c>
      <c r="AP422" s="53">
        <v>151229.1</v>
      </c>
      <c r="AQ422" s="53">
        <v>163997.52</v>
      </c>
      <c r="AR422" s="53">
        <v>165846.09</v>
      </c>
      <c r="AS422" s="53">
        <v>167606.1</v>
      </c>
      <c r="AT422" s="53">
        <v>169324.9</v>
      </c>
      <c r="AU422" s="53">
        <f t="array" ref="AU422">XLOOKUP(C422,'PL TOTAL D0'!A:A,'PL TOTAL D0'!C:C,"")</f>
        <v>169589.3</v>
      </c>
    </row>
    <row r="423" ht="15.75" customHeight="1">
      <c r="A423" s="41" t="s">
        <v>43</v>
      </c>
      <c r="B423" s="42" t="s">
        <v>1474</v>
      </c>
      <c r="C423" s="43" t="s">
        <v>1475</v>
      </c>
      <c r="D423" s="44" t="s">
        <v>18</v>
      </c>
      <c r="E423" s="45" t="s">
        <v>29</v>
      </c>
      <c r="F423" s="44" t="s">
        <v>288</v>
      </c>
      <c r="G423" s="44" t="str">
        <f t="shared" si="1"/>
        <v>Augusto</v>
      </c>
      <c r="H423" s="51" t="s">
        <v>97</v>
      </c>
      <c r="I423" s="51" t="s">
        <v>24</v>
      </c>
      <c r="J423" s="44" t="str">
        <f t="shared" si="7"/>
        <v>Não</v>
      </c>
      <c r="K423" s="47">
        <v>44973.0</v>
      </c>
      <c r="L423" s="45"/>
      <c r="M423" s="24" t="s">
        <v>121</v>
      </c>
      <c r="N423" s="58">
        <v>0.0</v>
      </c>
      <c r="O423" s="9" t="s">
        <v>24</v>
      </c>
      <c r="P423" s="59">
        <v>0.0</v>
      </c>
      <c r="Q423" s="60"/>
      <c r="R423" s="138" t="s">
        <v>610</v>
      </c>
      <c r="S423" s="45" t="s">
        <v>99</v>
      </c>
      <c r="T423" s="24" t="s">
        <v>1476</v>
      </c>
      <c r="U423" s="9" t="s">
        <v>29</v>
      </c>
      <c r="V423" s="51" t="str">
        <f t="shared" si="3"/>
        <v>Ativo</v>
      </c>
      <c r="W423" s="45"/>
      <c r="X423" s="52" t="s">
        <v>110</v>
      </c>
      <c r="Y423" s="54"/>
      <c r="Z423" s="54"/>
      <c r="AA423" s="54"/>
      <c r="AB423" s="54"/>
      <c r="AC423" s="54">
        <v>0.0</v>
      </c>
      <c r="AD423" s="54">
        <v>6050.41</v>
      </c>
      <c r="AE423" s="54">
        <v>6120.43</v>
      </c>
      <c r="AF423" s="54">
        <v>14160.03</v>
      </c>
      <c r="AG423" s="54">
        <v>46550.74</v>
      </c>
      <c r="AH423" s="54">
        <v>46962.62</v>
      </c>
      <c r="AI423" s="54">
        <v>47341.05</v>
      </c>
      <c r="AJ423" s="54">
        <v>47540.6</v>
      </c>
      <c r="AK423" s="54">
        <v>47745.93</v>
      </c>
      <c r="AL423" s="54">
        <v>48047.89</v>
      </c>
      <c r="AM423" s="54">
        <v>48101.94</v>
      </c>
      <c r="AN423" s="54">
        <v>48460.62</v>
      </c>
      <c r="AO423" s="54">
        <v>47877.09</v>
      </c>
      <c r="AP423" s="53">
        <v>48344.89</v>
      </c>
      <c r="AQ423" s="53">
        <v>48852.6</v>
      </c>
      <c r="AR423" s="53">
        <v>48587.21</v>
      </c>
      <c r="AS423" s="53">
        <v>48946.3</v>
      </c>
      <c r="AT423" s="53">
        <v>49304.42</v>
      </c>
      <c r="AU423" s="53">
        <f t="array" ref="AU423">XLOOKUP(C423,'PL TOTAL D0'!A:A,'PL TOTAL D0'!C:C,"")</f>
        <v>49372.01</v>
      </c>
    </row>
    <row r="424" ht="15.75" customHeight="1">
      <c r="A424" s="41" t="s">
        <v>43</v>
      </c>
      <c r="B424" s="42" t="s">
        <v>1477</v>
      </c>
      <c r="C424" s="43" t="s">
        <v>1478</v>
      </c>
      <c r="D424" s="44" t="s">
        <v>18</v>
      </c>
      <c r="E424" s="45" t="s">
        <v>29</v>
      </c>
      <c r="F424" s="44" t="s">
        <v>135</v>
      </c>
      <c r="G424" s="44" t="str">
        <f t="shared" si="1"/>
        <v>Augusto</v>
      </c>
      <c r="H424" s="46" t="s">
        <v>97</v>
      </c>
      <c r="I424" s="46" t="s">
        <v>24</v>
      </c>
      <c r="J424" s="44" t="str">
        <f t="shared" si="7"/>
        <v>Não</v>
      </c>
      <c r="K424" s="47">
        <v>44950.0</v>
      </c>
      <c r="L424" s="45"/>
      <c r="M424" s="45" t="s">
        <v>47</v>
      </c>
      <c r="N424" s="48">
        <v>0.015</v>
      </c>
      <c r="O424" s="44" t="s">
        <v>48</v>
      </c>
      <c r="P424" s="49">
        <v>0.1</v>
      </c>
      <c r="Q424" s="50"/>
      <c r="R424" s="50"/>
      <c r="S424" s="45" t="s">
        <v>99</v>
      </c>
      <c r="T424" s="24" t="s">
        <v>1479</v>
      </c>
      <c r="U424" s="9" t="s">
        <v>1480</v>
      </c>
      <c r="V424" s="51" t="str">
        <f t="shared" si="3"/>
        <v>Ativo</v>
      </c>
      <c r="W424" s="45"/>
      <c r="X424" s="52" t="s">
        <v>110</v>
      </c>
      <c r="Y424" s="54"/>
      <c r="Z424" s="54"/>
      <c r="AA424" s="54"/>
      <c r="AB424" s="54"/>
      <c r="AC424" s="54">
        <v>45032.3</v>
      </c>
      <c r="AD424" s="54">
        <v>45427.45</v>
      </c>
      <c r="AE424" s="54">
        <v>45916.51</v>
      </c>
      <c r="AF424" s="54">
        <v>46229.26</v>
      </c>
      <c r="AG424" s="54">
        <v>46739.32</v>
      </c>
      <c r="AH424" s="54">
        <v>65307.83</v>
      </c>
      <c r="AI424" s="54">
        <v>75863.42</v>
      </c>
      <c r="AJ424" s="54">
        <v>85703.16</v>
      </c>
      <c r="AK424" s="54">
        <v>101333.44</v>
      </c>
      <c r="AL424" s="54">
        <v>101439.73</v>
      </c>
      <c r="AM424" s="54">
        <v>103756.43</v>
      </c>
      <c r="AN424" s="54">
        <v>119426.87</v>
      </c>
      <c r="AO424" s="54">
        <v>126093.77</v>
      </c>
      <c r="AP424" s="53">
        <v>135178.23</v>
      </c>
      <c r="AQ424" s="53">
        <v>144495.55</v>
      </c>
      <c r="AR424" s="53">
        <v>126.75</v>
      </c>
      <c r="AS424" s="53">
        <v>126.75</v>
      </c>
      <c r="AT424" s="53">
        <v>15238.4</v>
      </c>
      <c r="AU424" s="53">
        <f t="array" ref="AU424">XLOOKUP(C424,'PL TOTAL D0'!A:A,'PL TOTAL D0'!C:C,"")</f>
        <v>25257.44</v>
      </c>
    </row>
    <row r="425" ht="15.75" customHeight="1">
      <c r="A425" s="41" t="s">
        <v>43</v>
      </c>
      <c r="B425" s="42" t="s">
        <v>1481</v>
      </c>
      <c r="C425" s="43" t="s">
        <v>1482</v>
      </c>
      <c r="D425" s="44" t="s">
        <v>18</v>
      </c>
      <c r="E425" s="45" t="s">
        <v>29</v>
      </c>
      <c r="F425" s="44" t="s">
        <v>162</v>
      </c>
      <c r="G425" s="44" t="str">
        <f t="shared" si="1"/>
        <v>Augusto</v>
      </c>
      <c r="H425" s="46" t="s">
        <v>97</v>
      </c>
      <c r="I425" s="46" t="s">
        <v>24</v>
      </c>
      <c r="J425" s="44" t="str">
        <f t="shared" si="7"/>
        <v>Não</v>
      </c>
      <c r="K425" s="47">
        <v>44953.0</v>
      </c>
      <c r="L425" s="45"/>
      <c r="M425" s="45" t="s">
        <v>55</v>
      </c>
      <c r="N425" s="48">
        <v>0.012</v>
      </c>
      <c r="O425" s="44" t="s">
        <v>24</v>
      </c>
      <c r="P425" s="49">
        <v>0.0</v>
      </c>
      <c r="Q425" s="50"/>
      <c r="R425" s="50"/>
      <c r="S425" s="45" t="s">
        <v>99</v>
      </c>
      <c r="T425" s="24" t="s">
        <v>1483</v>
      </c>
      <c r="U425" s="9" t="s">
        <v>29</v>
      </c>
      <c r="V425" s="51" t="str">
        <f t="shared" si="3"/>
        <v>Ativo</v>
      </c>
      <c r="W425" s="45"/>
      <c r="X425" s="52" t="s">
        <v>110</v>
      </c>
      <c r="Y425" s="54"/>
      <c r="Z425" s="54"/>
      <c r="AA425" s="54"/>
      <c r="AB425" s="54"/>
      <c r="AC425" s="54">
        <v>37951.88</v>
      </c>
      <c r="AD425" s="54">
        <v>80366.67</v>
      </c>
      <c r="AE425" s="54">
        <v>81226.47</v>
      </c>
      <c r="AF425" s="54">
        <v>81824.72</v>
      </c>
      <c r="AG425" s="54">
        <v>129627.9</v>
      </c>
      <c r="AH425" s="54">
        <v>130683.94</v>
      </c>
      <c r="AI425" s="54">
        <v>131755.43</v>
      </c>
      <c r="AJ425" s="54">
        <v>133041.37</v>
      </c>
      <c r="AK425" s="54">
        <v>134172.01</v>
      </c>
      <c r="AL425" s="54">
        <v>135424.92</v>
      </c>
      <c r="AM425" s="54">
        <v>136471.81</v>
      </c>
      <c r="AN425" s="54">
        <v>137256.54</v>
      </c>
      <c r="AO425" s="54">
        <v>137681.35</v>
      </c>
      <c r="AP425" s="53">
        <v>138635.19</v>
      </c>
      <c r="AQ425" s="53">
        <v>139736.26</v>
      </c>
      <c r="AR425" s="53">
        <v>140809.29</v>
      </c>
      <c r="AS425" s="53">
        <v>141835.4</v>
      </c>
      <c r="AT425" s="53">
        <v>142451.7</v>
      </c>
      <c r="AU425" s="53">
        <f t="array" ref="AU425">XLOOKUP(C425,'PL TOTAL D0'!A:A,'PL TOTAL D0'!C:C,"")</f>
        <v>142544</v>
      </c>
    </row>
    <row r="426" ht="15.75" customHeight="1">
      <c r="A426" s="6" t="s">
        <v>43</v>
      </c>
      <c r="B426" s="55" t="s">
        <v>1484</v>
      </c>
      <c r="C426" s="56" t="s">
        <v>1485</v>
      </c>
      <c r="D426" s="9" t="s">
        <v>18</v>
      </c>
      <c r="E426" s="24" t="s">
        <v>29</v>
      </c>
      <c r="F426" s="9" t="s">
        <v>135</v>
      </c>
      <c r="G426" s="44" t="str">
        <f t="shared" si="1"/>
        <v>#N/A</v>
      </c>
      <c r="H426" s="51" t="s">
        <v>180</v>
      </c>
      <c r="I426" s="51" t="s">
        <v>24</v>
      </c>
      <c r="J426" s="44" t="str">
        <f t="shared" si="7"/>
        <v>Não</v>
      </c>
      <c r="K426" s="57">
        <v>45322.0</v>
      </c>
      <c r="L426" s="82">
        <v>45356.0</v>
      </c>
      <c r="M426" s="24" t="s">
        <v>55</v>
      </c>
      <c r="N426" s="58">
        <v>0.01</v>
      </c>
      <c r="O426" s="9" t="s">
        <v>24</v>
      </c>
      <c r="P426" s="59">
        <v>0.0</v>
      </c>
      <c r="Q426" s="50"/>
      <c r="R426" s="60" t="s">
        <v>1486</v>
      </c>
      <c r="S426" s="24" t="s">
        <v>99</v>
      </c>
      <c r="T426" s="24" t="s">
        <v>1487</v>
      </c>
      <c r="U426" s="9" t="s">
        <v>19</v>
      </c>
      <c r="V426" s="51" t="str">
        <f t="shared" si="3"/>
        <v>Encerrado</v>
      </c>
      <c r="W426" s="45"/>
      <c r="X426" s="52" t="s">
        <v>110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>
        <v>0.0</v>
      </c>
      <c r="AP426" s="53">
        <v>135193.12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6" t="s">
        <v>43</v>
      </c>
      <c r="B427" s="55" t="s">
        <v>1488</v>
      </c>
      <c r="C427" s="56" t="s">
        <v>1489</v>
      </c>
      <c r="D427" s="9" t="s">
        <v>52</v>
      </c>
      <c r="E427" s="24" t="s">
        <v>19</v>
      </c>
      <c r="F427" s="9" t="s">
        <v>53</v>
      </c>
      <c r="G427" s="44" t="str">
        <f t="shared" si="1"/>
        <v>Bruno</v>
      </c>
      <c r="H427" s="51" t="s">
        <v>97</v>
      </c>
      <c r="I427" s="51" t="s">
        <v>24</v>
      </c>
      <c r="J427" s="44" t="str">
        <f t="shared" si="7"/>
        <v>Não</v>
      </c>
      <c r="K427" s="57">
        <v>45314.0</v>
      </c>
      <c r="L427" s="45"/>
      <c r="M427" s="24" t="s">
        <v>55</v>
      </c>
      <c r="N427" s="58">
        <v>0.012</v>
      </c>
      <c r="O427" s="9" t="s">
        <v>24</v>
      </c>
      <c r="P427" s="59">
        <v>0.0</v>
      </c>
      <c r="Q427" s="50"/>
      <c r="R427" s="50"/>
      <c r="S427" s="24" t="s">
        <v>99</v>
      </c>
      <c r="T427" s="24" t="s">
        <v>1490</v>
      </c>
      <c r="U427" s="9" t="s">
        <v>19</v>
      </c>
      <c r="V427" s="51" t="str">
        <f t="shared" si="3"/>
        <v>Ativo</v>
      </c>
      <c r="W427" s="45"/>
      <c r="X427" s="52" t="s">
        <v>110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350558.06</v>
      </c>
      <c r="AP427" s="53">
        <v>403578.75</v>
      </c>
      <c r="AQ427" s="53">
        <v>567918.27</v>
      </c>
      <c r="AR427" s="53">
        <v>620290.48</v>
      </c>
      <c r="AS427" s="53">
        <v>624402.3</v>
      </c>
      <c r="AT427" s="53">
        <v>931162.2</v>
      </c>
      <c r="AU427" s="53">
        <f t="array" ref="AU427">XLOOKUP(C427,'PL TOTAL D0'!A:A,'PL TOTAL D0'!C:C,"")</f>
        <v>1031935</v>
      </c>
    </row>
    <row r="428" ht="15.0" customHeight="1">
      <c r="A428" s="41" t="s">
        <v>43</v>
      </c>
      <c r="B428" s="61" t="s">
        <v>1491</v>
      </c>
      <c r="C428" s="43" t="s">
        <v>1492</v>
      </c>
      <c r="D428" s="44" t="s">
        <v>95</v>
      </c>
      <c r="E428" s="45" t="s">
        <v>29</v>
      </c>
      <c r="F428" s="45" t="s">
        <v>139</v>
      </c>
      <c r="G428" s="44" t="str">
        <f t="shared" si="1"/>
        <v>#N/A</v>
      </c>
      <c r="H428" s="51" t="s">
        <v>180</v>
      </c>
      <c r="I428" s="46" t="s">
        <v>24</v>
      </c>
      <c r="J428" s="44" t="str">
        <f t="shared" si="7"/>
        <v>Não</v>
      </c>
      <c r="K428" s="47">
        <v>44998.0</v>
      </c>
      <c r="L428" s="82">
        <v>45407.0</v>
      </c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60" t="s">
        <v>1493</v>
      </c>
      <c r="S428" s="45" t="s">
        <v>99</v>
      </c>
      <c r="T428" s="24" t="s">
        <v>1494</v>
      </c>
      <c r="U428" s="9" t="s">
        <v>29</v>
      </c>
      <c r="V428" s="51" t="str">
        <f t="shared" si="3"/>
        <v>Encerrado</v>
      </c>
      <c r="W428" s="45"/>
      <c r="X428" s="52" t="s">
        <v>101</v>
      </c>
      <c r="Y428" s="54"/>
      <c r="Z428" s="54"/>
      <c r="AA428" s="54"/>
      <c r="AB428" s="54"/>
      <c r="AC428" s="54"/>
      <c r="AD428" s="54"/>
      <c r="AE428" s="54">
        <v>162023.29</v>
      </c>
      <c r="AF428" s="54">
        <v>444063.69</v>
      </c>
      <c r="AG428" s="54">
        <v>168414.97</v>
      </c>
      <c r="AH428" s="54">
        <v>170952.21</v>
      </c>
      <c r="AI428" s="54">
        <v>171906.21</v>
      </c>
      <c r="AJ428" s="54">
        <v>171802.08</v>
      </c>
      <c r="AK428" s="54">
        <v>172413.02</v>
      </c>
      <c r="AL428" s="54">
        <v>171877.91</v>
      </c>
      <c r="AM428" s="54">
        <v>175962.99</v>
      </c>
      <c r="AN428" s="54">
        <v>179581.79</v>
      </c>
      <c r="AO428" s="54">
        <v>176745.19</v>
      </c>
      <c r="AP428" s="53">
        <v>178110.95</v>
      </c>
      <c r="AQ428" s="53">
        <v>179899.19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42" t="s">
        <v>1495</v>
      </c>
      <c r="C429" s="43" t="s">
        <v>1496</v>
      </c>
      <c r="D429" s="44" t="s">
        <v>18</v>
      </c>
      <c r="E429" s="45" t="s">
        <v>19</v>
      </c>
      <c r="F429" s="44" t="s">
        <v>250</v>
      </c>
      <c r="G429" s="44" t="str">
        <f t="shared" si="1"/>
        <v>Bruno</v>
      </c>
      <c r="H429" s="51" t="s">
        <v>97</v>
      </c>
      <c r="I429" s="51" t="s">
        <v>24</v>
      </c>
      <c r="J429" s="44" t="str">
        <f t="shared" si="7"/>
        <v>Sim</v>
      </c>
      <c r="K429" s="47">
        <v>44972.0</v>
      </c>
      <c r="L429" s="45"/>
      <c r="M429" s="24" t="s">
        <v>98</v>
      </c>
      <c r="N429" s="48">
        <v>0.012</v>
      </c>
      <c r="O429" s="9" t="s">
        <v>48</v>
      </c>
      <c r="P429" s="59">
        <v>0.1</v>
      </c>
      <c r="Q429" s="15" t="s">
        <v>1497</v>
      </c>
      <c r="R429" s="60" t="s">
        <v>1498</v>
      </c>
      <c r="S429" s="45" t="s">
        <v>99</v>
      </c>
      <c r="T429" s="24" t="s">
        <v>1499</v>
      </c>
      <c r="U429" s="9" t="s">
        <v>19</v>
      </c>
      <c r="V429" s="51" t="str">
        <f t="shared" si="3"/>
        <v>Ativo</v>
      </c>
      <c r="W429" s="45"/>
      <c r="X429" s="52" t="s">
        <v>110</v>
      </c>
      <c r="Y429" s="54"/>
      <c r="Z429" s="54"/>
      <c r="AA429" s="54"/>
      <c r="AB429" s="54"/>
      <c r="AC429" s="54">
        <v>0.0</v>
      </c>
      <c r="AD429" s="54">
        <v>2781216.38</v>
      </c>
      <c r="AE429" s="54">
        <v>2812243.72</v>
      </c>
      <c r="AF429" s="54">
        <v>2836358.2</v>
      </c>
      <c r="AG429" s="54">
        <v>2870623.99</v>
      </c>
      <c r="AH429" s="54">
        <v>2901586.24</v>
      </c>
      <c r="AI429" s="54">
        <v>2927527.12</v>
      </c>
      <c r="AJ429" s="54">
        <v>3070459.36</v>
      </c>
      <c r="AK429" s="54">
        <v>3092897.17</v>
      </c>
      <c r="AL429" s="54">
        <v>3121736.93</v>
      </c>
      <c r="AM429" s="54">
        <v>3144175.92</v>
      </c>
      <c r="AN429" s="54">
        <v>3167084.36</v>
      </c>
      <c r="AO429" s="54">
        <v>3195039.22</v>
      </c>
      <c r="AP429" s="53">
        <v>3208384.34</v>
      </c>
      <c r="AQ429" s="53">
        <v>3214698.19</v>
      </c>
      <c r="AR429" s="53">
        <v>3213986.27</v>
      </c>
      <c r="AS429" s="53">
        <v>3228477.0</v>
      </c>
      <c r="AT429" s="53">
        <v>3253002.0</v>
      </c>
      <c r="AU429" s="53">
        <f t="array" ref="AU429">XLOOKUP(C429,'PL TOTAL D0'!A:A,'PL TOTAL D0'!C:C,"")</f>
        <v>3264373</v>
      </c>
    </row>
    <row r="430" ht="15.75" customHeight="1">
      <c r="A430" s="41" t="s">
        <v>43</v>
      </c>
      <c r="B430" s="42" t="s">
        <v>1500</v>
      </c>
      <c r="C430" s="43" t="s">
        <v>1501</v>
      </c>
      <c r="D430" s="44" t="s">
        <v>18</v>
      </c>
      <c r="E430" s="45" t="s">
        <v>19</v>
      </c>
      <c r="F430" s="44" t="s">
        <v>20</v>
      </c>
      <c r="G430" s="44" t="str">
        <f t="shared" si="1"/>
        <v>#N/A</v>
      </c>
      <c r="H430" s="51" t="s">
        <v>140</v>
      </c>
      <c r="I430" s="46" t="s">
        <v>213</v>
      </c>
      <c r="J430" s="44" t="str">
        <f t="shared" si="7"/>
        <v>Não</v>
      </c>
      <c r="K430" s="47">
        <v>45056.0</v>
      </c>
      <c r="L430" s="45"/>
      <c r="M430" s="45" t="s">
        <v>55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99</v>
      </c>
      <c r="T430" s="24" t="s">
        <v>1502</v>
      </c>
      <c r="U430" s="9" t="s">
        <v>19</v>
      </c>
      <c r="V430" s="51" t="str">
        <f t="shared" si="3"/>
        <v>Ativo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8.53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196" t="s">
        <v>1503</v>
      </c>
      <c r="C431" s="197" t="s">
        <v>1504</v>
      </c>
      <c r="D431" s="44" t="s">
        <v>18</v>
      </c>
      <c r="E431" s="45" t="s">
        <v>19</v>
      </c>
      <c r="F431" s="44" t="s">
        <v>250</v>
      </c>
      <c r="G431" s="44" t="str">
        <f t="shared" si="1"/>
        <v>#N/A</v>
      </c>
      <c r="H431" s="46" t="s">
        <v>140</v>
      </c>
      <c r="I431" s="46" t="s">
        <v>155</v>
      </c>
      <c r="J431" s="44" t="str">
        <f t="shared" si="7"/>
        <v>Não</v>
      </c>
      <c r="K431" s="47">
        <v>45166.0</v>
      </c>
      <c r="L431" s="215"/>
      <c r="M431" s="45" t="s">
        <v>55</v>
      </c>
      <c r="N431" s="48">
        <v>0.012</v>
      </c>
      <c r="O431" s="44" t="s">
        <v>24</v>
      </c>
      <c r="P431" s="49">
        <v>0.0</v>
      </c>
      <c r="Q431" s="50"/>
      <c r="R431" s="60" t="s">
        <v>1332</v>
      </c>
      <c r="S431" s="45" t="s">
        <v>99</v>
      </c>
      <c r="T431" s="24" t="s">
        <v>1505</v>
      </c>
      <c r="U431" s="9" t="s">
        <v>19</v>
      </c>
      <c r="V431" s="51" t="str">
        <f t="shared" si="3"/>
        <v>Ativo</v>
      </c>
      <c r="W431" s="45"/>
      <c r="X431" s="52" t="s">
        <v>110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1506</v>
      </c>
      <c r="C432" s="43" t="s">
        <v>1507</v>
      </c>
      <c r="D432" s="44" t="s">
        <v>18</v>
      </c>
      <c r="E432" s="45" t="s">
        <v>29</v>
      </c>
      <c r="F432" s="44" t="s">
        <v>135</v>
      </c>
      <c r="G432" s="44" t="str">
        <f t="shared" si="1"/>
        <v>Augusto</v>
      </c>
      <c r="H432" s="46" t="s">
        <v>97</v>
      </c>
      <c r="I432" s="46" t="s">
        <v>24</v>
      </c>
      <c r="J432" s="44" t="str">
        <f t="shared" si="7"/>
        <v>Não</v>
      </c>
      <c r="K432" s="47">
        <v>45065.0</v>
      </c>
      <c r="L432" s="45"/>
      <c r="M432" s="45" t="s">
        <v>55</v>
      </c>
      <c r="N432" s="48">
        <v>0.007</v>
      </c>
      <c r="O432" s="44" t="s">
        <v>24</v>
      </c>
      <c r="P432" s="49">
        <v>0.0</v>
      </c>
      <c r="Q432" s="50"/>
      <c r="R432" s="50"/>
      <c r="S432" s="45" t="s">
        <v>99</v>
      </c>
      <c r="T432" s="24" t="s">
        <v>1508</v>
      </c>
      <c r="U432" s="9" t="s">
        <v>494</v>
      </c>
      <c r="V432" s="51" t="str">
        <f t="shared" si="3"/>
        <v>Ativo</v>
      </c>
      <c r="W432" s="45"/>
      <c r="X432" s="52" t="s">
        <v>110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268927.25</v>
      </c>
      <c r="AH432" s="54">
        <v>271686.79</v>
      </c>
      <c r="AI432" s="54">
        <v>273736.55</v>
      </c>
      <c r="AJ432" s="54">
        <v>276593.56</v>
      </c>
      <c r="AK432" s="54">
        <v>278938.3</v>
      </c>
      <c r="AL432" s="54">
        <v>281591.95</v>
      </c>
      <c r="AM432" s="54">
        <v>305230.75</v>
      </c>
      <c r="AN432" s="54">
        <v>307697.21</v>
      </c>
      <c r="AO432" s="54">
        <v>310118.8</v>
      </c>
      <c r="AP432" s="53">
        <v>311213.0</v>
      </c>
      <c r="AQ432" s="53">
        <v>313991.54</v>
      </c>
      <c r="AR432" s="53">
        <v>340113.73</v>
      </c>
      <c r="AS432" s="53">
        <v>341707.9</v>
      </c>
      <c r="AT432" s="53">
        <v>344298.8</v>
      </c>
      <c r="AU432" s="53">
        <f t="array" ref="AU432">XLOOKUP(C432,'PL TOTAL D0'!A:A,'PL TOTAL D0'!C:C,"")</f>
        <v>344507.3</v>
      </c>
    </row>
    <row r="433" ht="15.75" customHeight="1">
      <c r="A433" s="41" t="s">
        <v>43</v>
      </c>
      <c r="B433" s="61" t="s">
        <v>1509</v>
      </c>
      <c r="C433" s="43" t="s">
        <v>1510</v>
      </c>
      <c r="D433" s="44" t="s">
        <v>18</v>
      </c>
      <c r="E433" s="45" t="s">
        <v>29</v>
      </c>
      <c r="F433" s="45" t="s">
        <v>288</v>
      </c>
      <c r="G433" s="44" t="str">
        <f t="shared" si="1"/>
        <v>Augusto</v>
      </c>
      <c r="H433" s="46" t="s">
        <v>97</v>
      </c>
      <c r="I433" s="46" t="s">
        <v>24</v>
      </c>
      <c r="J433" s="44" t="str">
        <f t="shared" si="7"/>
        <v>Não</v>
      </c>
      <c r="K433" s="47">
        <v>44994.0</v>
      </c>
      <c r="L433" s="45"/>
      <c r="M433" s="45" t="s">
        <v>263</v>
      </c>
      <c r="N433" s="48">
        <v>0.007</v>
      </c>
      <c r="O433" s="44" t="s">
        <v>48</v>
      </c>
      <c r="P433" s="49">
        <v>0.2</v>
      </c>
      <c r="Q433" s="50"/>
      <c r="R433" s="50"/>
      <c r="S433" s="45" t="s">
        <v>99</v>
      </c>
      <c r="T433" s="24" t="s">
        <v>1511</v>
      </c>
      <c r="U433" s="9" t="s">
        <v>29</v>
      </c>
      <c r="V433" s="51" t="str">
        <f t="shared" si="3"/>
        <v>Ativo</v>
      </c>
      <c r="W433" s="45"/>
      <c r="X433" s="52" t="s">
        <v>110</v>
      </c>
      <c r="Y433" s="54"/>
      <c r="Z433" s="54"/>
      <c r="AA433" s="54"/>
      <c r="AB433" s="54"/>
      <c r="AC433" s="54"/>
      <c r="AD433" s="54"/>
      <c r="AE433" s="54">
        <v>53199.19</v>
      </c>
      <c r="AF433" s="54">
        <v>58106.63</v>
      </c>
      <c r="AG433" s="54">
        <v>59285.7</v>
      </c>
      <c r="AH433" s="54">
        <v>61168.62</v>
      </c>
      <c r="AI433" s="54">
        <v>70324.05</v>
      </c>
      <c r="AJ433" s="54">
        <v>69561.7</v>
      </c>
      <c r="AK433" s="54">
        <v>69908.6</v>
      </c>
      <c r="AL433" s="54">
        <v>69330.72</v>
      </c>
      <c r="AM433" s="54">
        <v>71837.89</v>
      </c>
      <c r="AN433" s="54">
        <v>73795.84</v>
      </c>
      <c r="AO433" s="54">
        <v>79553.07</v>
      </c>
      <c r="AP433" s="53">
        <v>80307.06</v>
      </c>
      <c r="AQ433" s="53">
        <v>111686.15</v>
      </c>
      <c r="AR433" s="53">
        <v>109874.07</v>
      </c>
      <c r="AS433" s="53">
        <v>108756.7</v>
      </c>
      <c r="AT433" s="53">
        <v>122887.3</v>
      </c>
      <c r="AU433" s="53">
        <f t="array" ref="AU433">XLOOKUP(C433,'PL TOTAL D0'!A:A,'PL TOTAL D0'!C:C,"")</f>
        <v>124764.5</v>
      </c>
    </row>
    <row r="434" ht="15.75" customHeight="1">
      <c r="A434" s="6" t="s">
        <v>43</v>
      </c>
      <c r="B434" s="55" t="s">
        <v>1512</v>
      </c>
      <c r="C434" s="56" t="s">
        <v>1513</v>
      </c>
      <c r="D434" s="9" t="s">
        <v>18</v>
      </c>
      <c r="E434" s="24" t="s">
        <v>29</v>
      </c>
      <c r="F434" s="9" t="s">
        <v>1514</v>
      </c>
      <c r="G434" s="44" t="str">
        <f t="shared" si="1"/>
        <v>Augusto</v>
      </c>
      <c r="H434" s="51" t="s">
        <v>97</v>
      </c>
      <c r="I434" s="51" t="s">
        <v>24</v>
      </c>
      <c r="J434" s="44" t="str">
        <f t="shared" si="7"/>
        <v>Não</v>
      </c>
      <c r="K434" s="57">
        <v>45321.0</v>
      </c>
      <c r="L434" s="45"/>
      <c r="M434" s="24" t="s">
        <v>47</v>
      </c>
      <c r="N434" s="58">
        <v>0.012</v>
      </c>
      <c r="O434" s="9" t="s">
        <v>48</v>
      </c>
      <c r="P434" s="59">
        <v>0.1</v>
      </c>
      <c r="Q434" s="50"/>
      <c r="R434" s="50"/>
      <c r="S434" s="24" t="s">
        <v>99</v>
      </c>
      <c r="T434" s="24" t="s">
        <v>1515</v>
      </c>
      <c r="U434" s="9" t="s">
        <v>29</v>
      </c>
      <c r="V434" s="51" t="str">
        <f t="shared" si="3"/>
        <v>Ativo</v>
      </c>
      <c r="W434" s="45"/>
      <c r="X434" s="52" t="s">
        <v>110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40063.74</v>
      </c>
      <c r="AP434" s="53">
        <v>40475.33</v>
      </c>
      <c r="AQ434" s="53">
        <v>55930.45</v>
      </c>
      <c r="AR434" s="53">
        <v>95808.76</v>
      </c>
      <c r="AS434" s="53">
        <v>95266.58</v>
      </c>
      <c r="AT434" s="53">
        <v>95956.24</v>
      </c>
      <c r="AU434" s="53">
        <f t="array" ref="AU434">XLOOKUP(C434,'PL TOTAL D0'!A:A,'PL TOTAL D0'!C:C,"")</f>
        <v>96805.87</v>
      </c>
    </row>
    <row r="435" ht="15.75" customHeight="1">
      <c r="A435" s="41" t="s">
        <v>43</v>
      </c>
      <c r="B435" s="42" t="s">
        <v>1516</v>
      </c>
      <c r="C435" s="43" t="s">
        <v>1517</v>
      </c>
      <c r="D435" s="44" t="s">
        <v>95</v>
      </c>
      <c r="E435" s="45" t="s">
        <v>29</v>
      </c>
      <c r="F435" s="44" t="s">
        <v>96</v>
      </c>
      <c r="G435" s="44" t="str">
        <f t="shared" si="1"/>
        <v>Augusto</v>
      </c>
      <c r="H435" s="46" t="s">
        <v>97</v>
      </c>
      <c r="I435" s="46" t="s">
        <v>24</v>
      </c>
      <c r="J435" s="44" t="str">
        <f t="shared" si="7"/>
        <v>Não</v>
      </c>
      <c r="K435" s="47">
        <v>45153.0</v>
      </c>
      <c r="L435" s="45"/>
      <c r="M435" s="45" t="s">
        <v>98</v>
      </c>
      <c r="N435" s="48">
        <v>0.012</v>
      </c>
      <c r="O435" s="44" t="s">
        <v>48</v>
      </c>
      <c r="P435" s="49">
        <v>0.1</v>
      </c>
      <c r="Q435" s="50"/>
      <c r="R435" s="60" t="s">
        <v>1518</v>
      </c>
      <c r="S435" s="45" t="s">
        <v>99</v>
      </c>
      <c r="T435" s="24" t="s">
        <v>1519</v>
      </c>
      <c r="U435" s="9" t="s">
        <v>29</v>
      </c>
      <c r="V435" s="51" t="str">
        <f t="shared" si="3"/>
        <v>Ativo</v>
      </c>
      <c r="W435" s="45"/>
      <c r="X435" s="52" t="s">
        <v>101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>
        <v>86137.17</v>
      </c>
      <c r="AK435" s="54">
        <v>97309.47</v>
      </c>
      <c r="AL435" s="54">
        <v>97261.04</v>
      </c>
      <c r="AM435" s="54">
        <v>235706.8</v>
      </c>
      <c r="AN435" s="54">
        <v>239103.51</v>
      </c>
      <c r="AO435" s="54">
        <v>237931.99</v>
      </c>
      <c r="AP435" s="53">
        <v>260032.22</v>
      </c>
      <c r="AQ435" s="53">
        <v>262611.44</v>
      </c>
      <c r="AR435" s="53">
        <v>262847.63</v>
      </c>
      <c r="AS435" s="53">
        <v>263000.1</v>
      </c>
      <c r="AT435" s="53">
        <v>264928.5</v>
      </c>
      <c r="AU435" s="53">
        <f t="array" ref="AU435">XLOOKUP(C435,'PL TOTAL D0'!A:A,'PL TOTAL D0'!C:C,"")</f>
        <v>266187.3</v>
      </c>
    </row>
    <row r="436" ht="15.75" customHeight="1">
      <c r="A436" s="41" t="s">
        <v>43</v>
      </c>
      <c r="B436" s="42" t="s">
        <v>1520</v>
      </c>
      <c r="C436" s="43" t="s">
        <v>1521</v>
      </c>
      <c r="D436" s="44" t="s">
        <v>18</v>
      </c>
      <c r="E436" s="45" t="s">
        <v>29</v>
      </c>
      <c r="F436" s="45" t="s">
        <v>135</v>
      </c>
      <c r="G436" s="44" t="str">
        <f t="shared" si="1"/>
        <v>Augusto</v>
      </c>
      <c r="H436" s="46" t="s">
        <v>97</v>
      </c>
      <c r="I436" s="46" t="s">
        <v>24</v>
      </c>
      <c r="J436" s="44" t="str">
        <f t="shared" si="7"/>
        <v>Não</v>
      </c>
      <c r="K436" s="47">
        <v>45049.0</v>
      </c>
      <c r="L436" s="45"/>
      <c r="M436" s="45" t="s">
        <v>55</v>
      </c>
      <c r="N436" s="48">
        <v>0.012</v>
      </c>
      <c r="O436" s="44" t="s">
        <v>24</v>
      </c>
      <c r="P436" s="49">
        <v>0.0</v>
      </c>
      <c r="Q436" s="50"/>
      <c r="R436" s="50"/>
      <c r="S436" s="45" t="s">
        <v>99</v>
      </c>
      <c r="T436" s="24" t="s">
        <v>1522</v>
      </c>
      <c r="U436" s="9" t="s">
        <v>29</v>
      </c>
      <c r="V436" s="51" t="str">
        <f t="shared" si="3"/>
        <v>Ativo</v>
      </c>
      <c r="W436" s="45"/>
      <c r="X436" s="52" t="s">
        <v>110</v>
      </c>
      <c r="Y436" s="54"/>
      <c r="Z436" s="54"/>
      <c r="AA436" s="54"/>
      <c r="AB436" s="54"/>
      <c r="AC436" s="54"/>
      <c r="AD436" s="54"/>
      <c r="AE436" s="54">
        <v>0.0</v>
      </c>
      <c r="AF436" s="54">
        <v>0.0</v>
      </c>
      <c r="AG436" s="54">
        <v>250702.3</v>
      </c>
      <c r="AH436" s="54">
        <v>253116.48</v>
      </c>
      <c r="AI436" s="54">
        <v>251302.85</v>
      </c>
      <c r="AJ436" s="54">
        <v>253049.1</v>
      </c>
      <c r="AK436" s="54">
        <v>254242.64</v>
      </c>
      <c r="AL436" s="54">
        <v>255791.67</v>
      </c>
      <c r="AM436" s="54">
        <v>258385.2</v>
      </c>
      <c r="AN436" s="54">
        <v>259749.48</v>
      </c>
      <c r="AO436" s="54">
        <v>261888.86</v>
      </c>
      <c r="AP436" s="53">
        <v>263005.86</v>
      </c>
      <c r="AQ436" s="53">
        <v>265209.88</v>
      </c>
      <c r="AR436" s="53">
        <v>266678.8</v>
      </c>
      <c r="AS436" s="53">
        <v>268235.9</v>
      </c>
      <c r="AT436" s="53">
        <v>269943.9</v>
      </c>
      <c r="AU436" s="53">
        <f t="array" ref="AU436">XLOOKUP(C436,'PL TOTAL D0'!A:A,'PL TOTAL D0'!C:C,"")</f>
        <v>269436.6</v>
      </c>
    </row>
    <row r="437" ht="15.75" customHeight="1">
      <c r="A437" s="41" t="s">
        <v>43</v>
      </c>
      <c r="B437" s="97" t="s">
        <v>1523</v>
      </c>
      <c r="C437" s="71" t="s">
        <v>1524</v>
      </c>
      <c r="D437" s="44" t="s">
        <v>18</v>
      </c>
      <c r="E437" s="45" t="s">
        <v>29</v>
      </c>
      <c r="F437" s="45" t="s">
        <v>148</v>
      </c>
      <c r="G437" s="44" t="str">
        <f t="shared" si="1"/>
        <v>Augusto</v>
      </c>
      <c r="H437" s="46" t="s">
        <v>97</v>
      </c>
      <c r="I437" s="51" t="s">
        <v>24</v>
      </c>
      <c r="J437" s="44" t="str">
        <f t="shared" si="7"/>
        <v>Não</v>
      </c>
      <c r="K437" s="47">
        <v>45254.0</v>
      </c>
      <c r="L437" s="45"/>
      <c r="M437" s="93" t="s">
        <v>121</v>
      </c>
      <c r="N437" s="117">
        <v>0.0</v>
      </c>
      <c r="O437" s="95" t="s">
        <v>24</v>
      </c>
      <c r="P437" s="118">
        <v>0.0</v>
      </c>
      <c r="Q437" s="50"/>
      <c r="R437" s="50"/>
      <c r="S437" s="45" t="s">
        <v>99</v>
      </c>
      <c r="T437" s="24" t="s">
        <v>1525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>
        <v>0.0</v>
      </c>
      <c r="AN437" s="54">
        <v>10066.79</v>
      </c>
      <c r="AO437" s="54">
        <v>10162.2</v>
      </c>
      <c r="AP437" s="53">
        <v>10225.44</v>
      </c>
      <c r="AQ437" s="53">
        <v>29309.64</v>
      </c>
      <c r="AR437" s="53">
        <v>29442.93</v>
      </c>
      <c r="AS437" s="53">
        <v>29675.0</v>
      </c>
      <c r="AT437" s="53">
        <v>38333.25</v>
      </c>
      <c r="AU437" s="53">
        <f t="array" ref="AU437">XLOOKUP(C437,'PL TOTAL D0'!A:A,'PL TOTAL D0'!C:C,"")</f>
        <v>38371.31</v>
      </c>
    </row>
    <row r="438" ht="15.75" customHeight="1">
      <c r="A438" s="41" t="s">
        <v>43</v>
      </c>
      <c r="B438" s="15" t="s">
        <v>1526</v>
      </c>
      <c r="C438" s="137" t="s">
        <v>1527</v>
      </c>
      <c r="D438" s="9" t="s">
        <v>18</v>
      </c>
      <c r="E438" s="45" t="s">
        <v>29</v>
      </c>
      <c r="F438" s="45" t="s">
        <v>148</v>
      </c>
      <c r="G438" s="44" t="str">
        <f t="shared" si="1"/>
        <v>#N/A</v>
      </c>
      <c r="H438" s="51" t="s">
        <v>114</v>
      </c>
      <c r="I438" s="51" t="s">
        <v>213</v>
      </c>
      <c r="J438" s="44" t="str">
        <f t="shared" si="7"/>
        <v>Não</v>
      </c>
      <c r="K438" s="57">
        <v>45408.0</v>
      </c>
      <c r="L438" s="45"/>
      <c r="M438" s="11" t="s">
        <v>55</v>
      </c>
      <c r="N438" s="214">
        <v>0.012</v>
      </c>
      <c r="O438" s="13" t="s">
        <v>24</v>
      </c>
      <c r="P438" s="216">
        <v>0.0</v>
      </c>
      <c r="Q438" s="50"/>
      <c r="R438" s="50"/>
      <c r="S438" s="24" t="s">
        <v>99</v>
      </c>
      <c r="T438" s="24" t="s">
        <v>1525</v>
      </c>
      <c r="U438" s="9" t="s">
        <v>29</v>
      </c>
      <c r="V438" s="51" t="str">
        <f t="shared" si="3"/>
        <v>Ativo</v>
      </c>
      <c r="W438" s="45"/>
      <c r="X438" s="52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3"/>
      <c r="AQ438" s="53"/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6" t="s">
        <v>43</v>
      </c>
      <c r="B439" s="6" t="s">
        <v>1528</v>
      </c>
      <c r="C439" s="21" t="s">
        <v>1529</v>
      </c>
      <c r="D439" s="9" t="s">
        <v>60</v>
      </c>
      <c r="E439" s="24" t="s">
        <v>29</v>
      </c>
      <c r="F439" s="9" t="s">
        <v>302</v>
      </c>
      <c r="G439" s="44" t="str">
        <f t="shared" si="1"/>
        <v>Augusto</v>
      </c>
      <c r="H439" s="51" t="s">
        <v>97</v>
      </c>
      <c r="I439" s="51" t="s">
        <v>24</v>
      </c>
      <c r="J439" s="44" t="str">
        <f t="shared" si="7"/>
        <v>Sim</v>
      </c>
      <c r="K439" s="57">
        <v>45363.0</v>
      </c>
      <c r="L439" s="45"/>
      <c r="M439" s="11" t="s">
        <v>55</v>
      </c>
      <c r="N439" s="214">
        <v>0.012</v>
      </c>
      <c r="O439" s="13" t="s">
        <v>24</v>
      </c>
      <c r="P439" s="216">
        <v>0.0</v>
      </c>
      <c r="Q439" s="15" t="s">
        <v>1530</v>
      </c>
      <c r="R439" s="50"/>
      <c r="S439" s="24" t="s">
        <v>99</v>
      </c>
      <c r="T439" s="23" t="s">
        <v>1531</v>
      </c>
      <c r="U439" s="9" t="s">
        <v>29</v>
      </c>
      <c r="V439" s="51" t="str">
        <f t="shared" si="3"/>
        <v>Ativo</v>
      </c>
      <c r="W439" s="45"/>
      <c r="X439" s="52" t="s">
        <v>101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>
        <v>105164.21</v>
      </c>
      <c r="AR439" s="53">
        <v>106021.93</v>
      </c>
      <c r="AS439" s="53">
        <v>106704.3</v>
      </c>
      <c r="AT439" s="53">
        <v>107572.3</v>
      </c>
      <c r="AU439" s="53">
        <f t="array" ref="AU439">XLOOKUP(C439,'PL TOTAL D0'!A:A,'PL TOTAL D0'!C:C,"")</f>
        <v>107650.8</v>
      </c>
    </row>
    <row r="440" ht="15.75" customHeight="1">
      <c r="A440" s="41" t="s">
        <v>43</v>
      </c>
      <c r="B440" s="42" t="s">
        <v>1532</v>
      </c>
      <c r="C440" s="43" t="s">
        <v>1533</v>
      </c>
      <c r="D440" s="44" t="s">
        <v>18</v>
      </c>
      <c r="E440" s="45" t="s">
        <v>170</v>
      </c>
      <c r="F440" s="44" t="s">
        <v>522</v>
      </c>
      <c r="G440" s="44" t="str">
        <f t="shared" si="1"/>
        <v>Bruno</v>
      </c>
      <c r="H440" s="46" t="s">
        <v>97</v>
      </c>
      <c r="I440" s="46" t="s">
        <v>24</v>
      </c>
      <c r="J440" s="44" t="str">
        <f t="shared" si="7"/>
        <v>Não</v>
      </c>
      <c r="K440" s="47">
        <v>45040.0</v>
      </c>
      <c r="L440" s="45"/>
      <c r="M440" s="45" t="s">
        <v>55</v>
      </c>
      <c r="N440" s="48">
        <v>0.007</v>
      </c>
      <c r="O440" s="44" t="s">
        <v>24</v>
      </c>
      <c r="P440" s="49">
        <v>0.0</v>
      </c>
      <c r="Q440" s="50"/>
      <c r="R440" s="50"/>
      <c r="S440" s="45" t="s">
        <v>99</v>
      </c>
      <c r="T440" s="24" t="s">
        <v>1534</v>
      </c>
      <c r="U440" s="9" t="s">
        <v>34</v>
      </c>
      <c r="V440" s="51" t="str">
        <f t="shared" si="3"/>
        <v>Ativo</v>
      </c>
      <c r="W440" s="45"/>
      <c r="X440" s="52" t="s">
        <v>101</v>
      </c>
      <c r="Y440" s="54"/>
      <c r="Z440" s="54"/>
      <c r="AA440" s="54"/>
      <c r="AB440" s="54"/>
      <c r="AC440" s="54"/>
      <c r="AD440" s="54"/>
      <c r="AE440" s="54">
        <v>0.0</v>
      </c>
      <c r="AF440" s="54">
        <v>511256.93</v>
      </c>
      <c r="AG440" s="54">
        <v>1157718.0</v>
      </c>
      <c r="AH440" s="54">
        <v>1167395.63</v>
      </c>
      <c r="AI440" s="54">
        <v>1176247.47</v>
      </c>
      <c r="AJ440" s="54">
        <v>1187563.07</v>
      </c>
      <c r="AK440" s="54">
        <v>1197374.01</v>
      </c>
      <c r="AL440" s="54">
        <v>1208309.75</v>
      </c>
      <c r="AM440" s="54">
        <v>1216659.08</v>
      </c>
      <c r="AN440" s="54">
        <v>1226329.6</v>
      </c>
      <c r="AO440" s="54">
        <v>1237407.43</v>
      </c>
      <c r="AP440" s="53">
        <v>1245888.74</v>
      </c>
      <c r="AQ440" s="53">
        <v>1255013.76</v>
      </c>
      <c r="AR440" s="53">
        <v>1265024.38</v>
      </c>
      <c r="AS440" s="53">
        <v>1272402.0</v>
      </c>
      <c r="AT440" s="53">
        <v>1283204.0</v>
      </c>
      <c r="AU440" s="53">
        <f t="array" ref="AU440">XLOOKUP(C440,'PL TOTAL D0'!A:A,'PL TOTAL D0'!C:C,"")</f>
        <v>1284584</v>
      </c>
    </row>
    <row r="441" ht="15.75" customHeight="1">
      <c r="A441" s="41" t="s">
        <v>43</v>
      </c>
      <c r="B441" s="61" t="s">
        <v>1535</v>
      </c>
      <c r="C441" s="43" t="s">
        <v>1536</v>
      </c>
      <c r="D441" s="44" t="s">
        <v>18</v>
      </c>
      <c r="E441" s="45" t="s">
        <v>29</v>
      </c>
      <c r="F441" s="45" t="s">
        <v>162</v>
      </c>
      <c r="G441" s="44" t="str">
        <f t="shared" si="1"/>
        <v>Augusto</v>
      </c>
      <c r="H441" s="51" t="s">
        <v>140</v>
      </c>
      <c r="I441" s="51" t="s">
        <v>213</v>
      </c>
      <c r="J441" s="44" t="str">
        <f t="shared" si="7"/>
        <v>Não</v>
      </c>
      <c r="K441" s="47">
        <v>44991.0</v>
      </c>
      <c r="L441" s="45"/>
      <c r="M441" s="45" t="s">
        <v>55</v>
      </c>
      <c r="N441" s="48">
        <v>0.012</v>
      </c>
      <c r="O441" s="44" t="s">
        <v>24</v>
      </c>
      <c r="P441" s="49">
        <v>0.0</v>
      </c>
      <c r="Q441" s="60"/>
      <c r="R441" s="50"/>
      <c r="S441" s="45" t="s">
        <v>99</v>
      </c>
      <c r="T441" s="24" t="s">
        <v>1537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>
        <v>368265.24</v>
      </c>
      <c r="AF441" s="54">
        <v>340562.58</v>
      </c>
      <c r="AG441" s="54">
        <v>312389.67</v>
      </c>
      <c r="AH441" s="54">
        <v>284890.51</v>
      </c>
      <c r="AI441" s="54">
        <v>226649.71</v>
      </c>
      <c r="AJ441" s="54">
        <v>198726.27</v>
      </c>
      <c r="AK441" s="54">
        <v>169987.25</v>
      </c>
      <c r="AL441" s="54">
        <v>141258.94</v>
      </c>
      <c r="AM441" s="54">
        <v>116854.35</v>
      </c>
      <c r="AN441" s="54">
        <v>87389.25</v>
      </c>
      <c r="AO441" s="54">
        <v>55777.95</v>
      </c>
      <c r="AP441" s="53">
        <v>25885.58</v>
      </c>
      <c r="AQ441" s="53">
        <v>0.0</v>
      </c>
      <c r="AR441" s="53">
        <v>0.0</v>
      </c>
      <c r="AS441" s="53">
        <v>0.0</v>
      </c>
      <c r="AT441" s="53">
        <v>0.17</v>
      </c>
      <c r="AU441" s="53">
        <f t="array" ref="AU441">XLOOKUP(C441,'PL TOTAL D0'!A:A,'PL TOTAL D0'!C:C,"")</f>
        <v>0.17</v>
      </c>
    </row>
    <row r="442" ht="15.75" customHeight="1">
      <c r="A442" s="41" t="s">
        <v>43</v>
      </c>
      <c r="B442" s="42" t="s">
        <v>1538</v>
      </c>
      <c r="C442" s="43" t="s">
        <v>1539</v>
      </c>
      <c r="D442" s="44" t="s">
        <v>18</v>
      </c>
      <c r="E442" s="45" t="s">
        <v>29</v>
      </c>
      <c r="F442" s="45" t="s">
        <v>162</v>
      </c>
      <c r="G442" s="44" t="str">
        <f t="shared" si="1"/>
        <v>Augusto</v>
      </c>
      <c r="H442" s="51" t="s">
        <v>97</v>
      </c>
      <c r="I442" s="46" t="s">
        <v>24</v>
      </c>
      <c r="J442" s="44" t="str">
        <f t="shared" si="7"/>
        <v>Não</v>
      </c>
      <c r="K442" s="47">
        <v>45100.0</v>
      </c>
      <c r="L442" s="45"/>
      <c r="M442" s="24" t="s">
        <v>272</v>
      </c>
      <c r="N442" s="58">
        <v>0.007</v>
      </c>
      <c r="O442" s="44" t="s">
        <v>24</v>
      </c>
      <c r="P442" s="49">
        <v>0.0</v>
      </c>
      <c r="Q442" s="74"/>
      <c r="R442" s="73" t="s">
        <v>1540</v>
      </c>
      <c r="S442" s="45" t="s">
        <v>99</v>
      </c>
      <c r="T442" s="24" t="s">
        <v>1541</v>
      </c>
      <c r="U442" s="9" t="s">
        <v>29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120847.69</v>
      </c>
      <c r="AI442" s="54">
        <v>210779.7</v>
      </c>
      <c r="AJ442" s="54">
        <v>186414.72</v>
      </c>
      <c r="AK442" s="54">
        <v>188147.5</v>
      </c>
      <c r="AL442" s="54">
        <v>189897.63</v>
      </c>
      <c r="AM442" s="54">
        <v>190792.35</v>
      </c>
      <c r="AN442" s="54">
        <v>192341.63</v>
      </c>
      <c r="AO442" s="54">
        <v>193266.25</v>
      </c>
      <c r="AP442" s="53">
        <v>95403.65</v>
      </c>
      <c r="AQ442" s="53">
        <v>96234.46</v>
      </c>
      <c r="AR442" s="53">
        <v>97100.56</v>
      </c>
      <c r="AS442" s="53">
        <v>97912.56</v>
      </c>
      <c r="AT442" s="53">
        <v>98691.41</v>
      </c>
      <c r="AU442" s="53">
        <f t="array" ref="AU442">XLOOKUP(C442,'PL TOTAL D0'!A:A,'PL TOTAL D0'!C:C,"")</f>
        <v>98810.09</v>
      </c>
    </row>
    <row r="443" ht="15.75" customHeight="1">
      <c r="A443" s="41" t="s">
        <v>43</v>
      </c>
      <c r="B443" s="42" t="s">
        <v>1538</v>
      </c>
      <c r="C443" s="43" t="s">
        <v>1542</v>
      </c>
      <c r="D443" s="44" t="s">
        <v>18</v>
      </c>
      <c r="E443" s="45" t="s">
        <v>29</v>
      </c>
      <c r="F443" s="45" t="s">
        <v>162</v>
      </c>
      <c r="G443" s="44" t="str">
        <f t="shared" si="1"/>
        <v>Augusto</v>
      </c>
      <c r="H443" s="51" t="s">
        <v>97</v>
      </c>
      <c r="I443" s="46" t="s">
        <v>24</v>
      </c>
      <c r="J443" s="44" t="str">
        <f t="shared" si="7"/>
        <v>Sim</v>
      </c>
      <c r="K443" s="47">
        <v>45163.0</v>
      </c>
      <c r="L443" s="62"/>
      <c r="M443" s="24" t="s">
        <v>47</v>
      </c>
      <c r="N443" s="58">
        <v>0.015</v>
      </c>
      <c r="O443" s="9" t="s">
        <v>48</v>
      </c>
      <c r="P443" s="59">
        <v>0.1</v>
      </c>
      <c r="Q443" s="60" t="s">
        <v>1543</v>
      </c>
      <c r="R443" s="73" t="s">
        <v>1544</v>
      </c>
      <c r="S443" s="45" t="s">
        <v>99</v>
      </c>
      <c r="T443" s="24" t="s">
        <v>1541</v>
      </c>
      <c r="U443" s="9" t="s">
        <v>29</v>
      </c>
      <c r="V443" s="51" t="str">
        <f t="shared" si="3"/>
        <v>Ativo</v>
      </c>
      <c r="W443" s="45"/>
      <c r="X443" s="52" t="s">
        <v>110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0.0</v>
      </c>
      <c r="AI443" s="54">
        <v>0.0</v>
      </c>
      <c r="AJ443" s="54">
        <v>27085.37</v>
      </c>
      <c r="AK443" s="54">
        <v>29145.96</v>
      </c>
      <c r="AL443" s="54">
        <v>27767.72</v>
      </c>
      <c r="AM443" s="54">
        <v>28598.08</v>
      </c>
      <c r="AN443" s="54">
        <v>30015.27</v>
      </c>
      <c r="AO443" s="54">
        <v>27567.04</v>
      </c>
      <c r="AP443" s="53">
        <v>181530.14</v>
      </c>
      <c r="AQ443" s="53">
        <v>191029.53</v>
      </c>
      <c r="AR443" s="53">
        <v>189458.43</v>
      </c>
      <c r="AS443" s="53">
        <v>189275.8</v>
      </c>
      <c r="AT443" s="53">
        <v>194550.1</v>
      </c>
      <c r="AU443" s="53">
        <f t="array" ref="AU443">XLOOKUP(C443,'PL TOTAL D0'!A:A,'PL TOTAL D0'!C:C,"")</f>
        <v>195915.7</v>
      </c>
    </row>
    <row r="444" ht="15.75" customHeight="1">
      <c r="A444" s="41" t="s">
        <v>43</v>
      </c>
      <c r="B444" s="42" t="s">
        <v>1545</v>
      </c>
      <c r="C444" s="43" t="s">
        <v>1546</v>
      </c>
      <c r="D444" s="44" t="s">
        <v>18</v>
      </c>
      <c r="E444" s="45" t="s">
        <v>29</v>
      </c>
      <c r="F444" s="45" t="s">
        <v>148</v>
      </c>
      <c r="G444" s="44" t="str">
        <f t="shared" si="1"/>
        <v>#N/A</v>
      </c>
      <c r="H444" s="51" t="s">
        <v>180</v>
      </c>
      <c r="I444" s="51" t="s">
        <v>24</v>
      </c>
      <c r="J444" s="44" t="str">
        <f t="shared" si="7"/>
        <v>Não</v>
      </c>
      <c r="K444" s="47">
        <v>45107.0</v>
      </c>
      <c r="L444" s="82">
        <v>45449.0</v>
      </c>
      <c r="M444" s="45" t="s">
        <v>55</v>
      </c>
      <c r="N444" s="48">
        <v>0.012</v>
      </c>
      <c r="O444" s="44" t="s">
        <v>24</v>
      </c>
      <c r="P444" s="49">
        <v>0.0</v>
      </c>
      <c r="Q444" s="50"/>
      <c r="R444" s="60" t="s">
        <v>233</v>
      </c>
      <c r="S444" s="45" t="s">
        <v>99</v>
      </c>
      <c r="T444" s="24" t="s">
        <v>1547</v>
      </c>
      <c r="U444" s="9" t="s">
        <v>145</v>
      </c>
      <c r="V444" s="51" t="str">
        <f t="shared" si="3"/>
        <v>Encerrado</v>
      </c>
      <c r="W444" s="45"/>
      <c r="X444" s="52" t="s">
        <v>101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108827.97</v>
      </c>
      <c r="AI444" s="54">
        <v>0.0</v>
      </c>
      <c r="AJ444" s="54">
        <v>0.0</v>
      </c>
      <c r="AK444" s="54">
        <v>0.0</v>
      </c>
      <c r="AL444" s="54">
        <v>0.0</v>
      </c>
      <c r="AM444" s="54">
        <v>0.0</v>
      </c>
      <c r="AN444" s="54">
        <v>0.0</v>
      </c>
      <c r="AO444" s="54">
        <v>0.0</v>
      </c>
      <c r="AP444" s="53">
        <v>0.0</v>
      </c>
      <c r="AQ444" s="53">
        <v>0.0</v>
      </c>
      <c r="AR444" s="53">
        <v>0.0</v>
      </c>
      <c r="AS444" s="53">
        <v>0.0</v>
      </c>
      <c r="AT444" s="53">
        <v>0.0</v>
      </c>
      <c r="AU444" s="53" t="str">
        <f t="array" ref="AU444">XLOOKUP(C444,'PL TOTAL D0'!A:A,'PL TOTAL D0'!C:C,"")</f>
        <v/>
      </c>
    </row>
    <row r="445" ht="15.75" customHeight="1">
      <c r="A445" s="41" t="s">
        <v>43</v>
      </c>
      <c r="B445" s="66" t="s">
        <v>1548</v>
      </c>
      <c r="C445" s="71" t="s">
        <v>1549</v>
      </c>
      <c r="D445" s="44" t="s">
        <v>18</v>
      </c>
      <c r="E445" s="45" t="s">
        <v>170</v>
      </c>
      <c r="F445" s="45" t="s">
        <v>171</v>
      </c>
      <c r="G445" s="44" t="str">
        <f t="shared" si="1"/>
        <v>Augusto</v>
      </c>
      <c r="H445" s="46" t="s">
        <v>97</v>
      </c>
      <c r="I445" s="46" t="s">
        <v>24</v>
      </c>
      <c r="J445" s="44" t="str">
        <f t="shared" si="7"/>
        <v>Não</v>
      </c>
      <c r="K445" s="47">
        <v>45188.0</v>
      </c>
      <c r="L445" s="45"/>
      <c r="M445" s="45" t="s">
        <v>47</v>
      </c>
      <c r="N445" s="48">
        <v>0.015</v>
      </c>
      <c r="O445" s="44" t="s">
        <v>48</v>
      </c>
      <c r="P445" s="49">
        <v>0.1</v>
      </c>
      <c r="Q445" s="41"/>
      <c r="R445" s="60" t="s">
        <v>359</v>
      </c>
      <c r="S445" s="45" t="s">
        <v>99</v>
      </c>
      <c r="T445" s="24" t="s">
        <v>1550</v>
      </c>
      <c r="U445" s="9" t="s">
        <v>174</v>
      </c>
      <c r="V445" s="51" t="str">
        <f t="shared" si="3"/>
        <v>Ativo</v>
      </c>
      <c r="W445" s="45"/>
      <c r="X445" s="52" t="s">
        <v>101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>
        <v>208763.51</v>
      </c>
      <c r="AL445" s="54">
        <v>266900.28</v>
      </c>
      <c r="AM445" s="54">
        <v>272939.39</v>
      </c>
      <c r="AN445" s="54">
        <v>278256.37</v>
      </c>
      <c r="AO445" s="54">
        <v>273662.88</v>
      </c>
      <c r="AP445" s="53">
        <v>276015.91</v>
      </c>
      <c r="AQ445" s="53">
        <v>278391.66</v>
      </c>
      <c r="AR445" s="53">
        <v>276463.02</v>
      </c>
      <c r="AS445" s="53">
        <v>274973.3</v>
      </c>
      <c r="AT445" s="53">
        <v>276515.1</v>
      </c>
      <c r="AU445" s="53">
        <f t="array" ref="AU445">XLOOKUP(C445,'PL TOTAL D0'!A:A,'PL TOTAL D0'!C:C,"")</f>
        <v>278193.3</v>
      </c>
    </row>
    <row r="446" ht="15.75" customHeight="1">
      <c r="A446" s="41" t="s">
        <v>43</v>
      </c>
      <c r="B446" s="42" t="s">
        <v>1551</v>
      </c>
      <c r="C446" s="43" t="s">
        <v>1552</v>
      </c>
      <c r="D446" s="44" t="s">
        <v>18</v>
      </c>
      <c r="E446" s="45" t="s">
        <v>19</v>
      </c>
      <c r="F446" s="44" t="s">
        <v>250</v>
      </c>
      <c r="G446" s="44" t="str">
        <f t="shared" si="1"/>
        <v>Augusto</v>
      </c>
      <c r="H446" s="46" t="s">
        <v>97</v>
      </c>
      <c r="I446" s="46" t="s">
        <v>24</v>
      </c>
      <c r="J446" s="44" t="str">
        <f t="shared" si="7"/>
        <v>Não</v>
      </c>
      <c r="K446" s="47">
        <v>44987.0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50"/>
      <c r="R446" s="50"/>
      <c r="S446" s="45" t="s">
        <v>99</v>
      </c>
      <c r="T446" s="24" t="s">
        <v>1553</v>
      </c>
      <c r="U446" s="9" t="s">
        <v>19</v>
      </c>
      <c r="V446" s="51" t="str">
        <f t="shared" si="3"/>
        <v>Ativo</v>
      </c>
      <c r="W446" s="45"/>
      <c r="X446" s="52" t="s">
        <v>110</v>
      </c>
      <c r="Y446" s="54"/>
      <c r="Z446" s="54"/>
      <c r="AA446" s="54"/>
      <c r="AB446" s="54"/>
      <c r="AC446" s="54">
        <v>0.0</v>
      </c>
      <c r="AD446" s="54">
        <v>284090.61</v>
      </c>
      <c r="AE446" s="54">
        <v>339363.55</v>
      </c>
      <c r="AF446" s="54">
        <v>341209.52</v>
      </c>
      <c r="AG446" s="54">
        <v>347483.42</v>
      </c>
      <c r="AH446" s="54">
        <v>353546.33</v>
      </c>
      <c r="AI446" s="54">
        <v>355920.24</v>
      </c>
      <c r="AJ446" s="54">
        <v>353649.99</v>
      </c>
      <c r="AK446" s="54">
        <v>354934.72</v>
      </c>
      <c r="AL446" s="54">
        <v>359135.21</v>
      </c>
      <c r="AM446" s="54">
        <v>366613.03</v>
      </c>
      <c r="AN446" s="54">
        <v>373740.33</v>
      </c>
      <c r="AO446" s="54">
        <v>367839.66</v>
      </c>
      <c r="AP446" s="53">
        <v>370831.17</v>
      </c>
      <c r="AQ446" s="53">
        <v>374712.09</v>
      </c>
      <c r="AR446" s="53">
        <v>370888.0</v>
      </c>
      <c r="AS446" s="53">
        <v>369170.6</v>
      </c>
      <c r="AT446" s="53">
        <v>396651.4</v>
      </c>
      <c r="AU446" s="53">
        <f t="array" ref="AU446">XLOOKUP(C446,'PL TOTAL D0'!A:A,'PL TOTAL D0'!C:C,"")</f>
        <v>399313.5</v>
      </c>
    </row>
    <row r="447" ht="15.75" customHeight="1">
      <c r="A447" s="6" t="s">
        <v>43</v>
      </c>
      <c r="B447" s="55" t="s">
        <v>1554</v>
      </c>
      <c r="C447" s="7" t="s">
        <v>1555</v>
      </c>
      <c r="D447" s="9" t="s">
        <v>18</v>
      </c>
      <c r="E447" s="24" t="s">
        <v>29</v>
      </c>
      <c r="F447" s="9" t="s">
        <v>825</v>
      </c>
      <c r="G447" s="44" t="str">
        <f t="shared" si="1"/>
        <v>#N/A</v>
      </c>
      <c r="H447" s="51" t="s">
        <v>140</v>
      </c>
      <c r="I447" s="51" t="s">
        <v>213</v>
      </c>
      <c r="J447" s="44" t="str">
        <f t="shared" si="7"/>
        <v>Não</v>
      </c>
      <c r="K447" s="57">
        <v>45356.0</v>
      </c>
      <c r="L447" s="45"/>
      <c r="M447" s="24" t="s">
        <v>55</v>
      </c>
      <c r="N447" s="58">
        <v>0.012</v>
      </c>
      <c r="O447" s="9" t="s">
        <v>24</v>
      </c>
      <c r="P447" s="59">
        <v>0.0</v>
      </c>
      <c r="Q447" s="50"/>
      <c r="R447" s="50"/>
      <c r="S447" s="24" t="s">
        <v>99</v>
      </c>
      <c r="T447" s="5" t="s">
        <v>1556</v>
      </c>
      <c r="U447" s="9" t="s">
        <v>29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42" t="s">
        <v>1557</v>
      </c>
      <c r="C448" s="43" t="s">
        <v>1558</v>
      </c>
      <c r="D448" s="44" t="s">
        <v>18</v>
      </c>
      <c r="E448" s="45" t="s">
        <v>19</v>
      </c>
      <c r="F448" s="44" t="s">
        <v>113</v>
      </c>
      <c r="G448" s="44" t="str">
        <f t="shared" si="1"/>
        <v>Augusto</v>
      </c>
      <c r="H448" s="51" t="s">
        <v>140</v>
      </c>
      <c r="I448" s="51" t="s">
        <v>213</v>
      </c>
      <c r="J448" s="44" t="str">
        <f t="shared" si="7"/>
        <v>Não</v>
      </c>
      <c r="K448" s="47">
        <v>44951.0</v>
      </c>
      <c r="L448" s="45"/>
      <c r="M448" s="45" t="s">
        <v>184</v>
      </c>
      <c r="N448" s="48">
        <v>0.025</v>
      </c>
      <c r="O448" s="44" t="s">
        <v>185</v>
      </c>
      <c r="P448" s="49">
        <v>0.2</v>
      </c>
      <c r="Q448" s="60"/>
      <c r="R448" s="60" t="s">
        <v>1559</v>
      </c>
      <c r="S448" s="45" t="s">
        <v>99</v>
      </c>
      <c r="T448" s="24" t="s">
        <v>1560</v>
      </c>
      <c r="U448" s="9" t="s">
        <v>19</v>
      </c>
      <c r="V448" s="51" t="str">
        <f t="shared" si="3"/>
        <v>Ativo</v>
      </c>
      <c r="W448" s="45"/>
      <c r="X448" s="52" t="s">
        <v>110</v>
      </c>
      <c r="Y448" s="54"/>
      <c r="Z448" s="54"/>
      <c r="AA448" s="54"/>
      <c r="AB448" s="54"/>
      <c r="AC448" s="54">
        <v>31710.6</v>
      </c>
      <c r="AD448" s="54">
        <v>51930.03</v>
      </c>
      <c r="AE448" s="54">
        <v>51039.26</v>
      </c>
      <c r="AF448" s="54">
        <v>52412.85</v>
      </c>
      <c r="AG448" s="54">
        <v>54741.43</v>
      </c>
      <c r="AH448" s="54">
        <v>63009.59</v>
      </c>
      <c r="AI448" s="54">
        <v>78422.94</v>
      </c>
      <c r="AJ448" s="54">
        <v>79176.09</v>
      </c>
      <c r="AK448" s="54">
        <v>82436.51</v>
      </c>
      <c r="AL448" s="54">
        <v>81636.55</v>
      </c>
      <c r="AM448" s="54">
        <v>87652.87</v>
      </c>
      <c r="AN448" s="54">
        <v>91860.35</v>
      </c>
      <c r="AO448" s="54">
        <v>85488.26</v>
      </c>
      <c r="AP448" s="53">
        <v>86638.59</v>
      </c>
      <c r="AQ448" s="53">
        <v>353.0</v>
      </c>
      <c r="AR448" s="53">
        <v>310.18</v>
      </c>
      <c r="AS448" s="53">
        <v>263.44</v>
      </c>
      <c r="AT448" s="53">
        <v>263.83</v>
      </c>
      <c r="AU448" s="53">
        <f t="array" ref="AU448">XLOOKUP(C448,'PL TOTAL D0'!A:A,'PL TOTAL D0'!C:C,"")</f>
        <v>263.83</v>
      </c>
    </row>
    <row r="449" ht="15.75" customHeight="1">
      <c r="A449" s="41" t="s">
        <v>43</v>
      </c>
      <c r="B449" s="42" t="s">
        <v>1561</v>
      </c>
      <c r="C449" s="43" t="s">
        <v>1562</v>
      </c>
      <c r="D449" s="44" t="s">
        <v>18</v>
      </c>
      <c r="E449" s="45" t="s">
        <v>170</v>
      </c>
      <c r="F449" s="44" t="s">
        <v>171</v>
      </c>
      <c r="G449" s="44" t="str">
        <f t="shared" si="1"/>
        <v>Augusto</v>
      </c>
      <c r="H449" s="51" t="s">
        <v>140</v>
      </c>
      <c r="I449" s="51" t="s">
        <v>213</v>
      </c>
      <c r="J449" s="44" t="str">
        <f t="shared" si="7"/>
        <v>Não</v>
      </c>
      <c r="K449" s="47">
        <v>45113.0</v>
      </c>
      <c r="L449" s="62"/>
      <c r="M449" s="45" t="s">
        <v>184</v>
      </c>
      <c r="N449" s="48">
        <v>0.025</v>
      </c>
      <c r="O449" s="44" t="s">
        <v>185</v>
      </c>
      <c r="P449" s="49">
        <v>0.2</v>
      </c>
      <c r="Q449" s="60"/>
      <c r="R449" s="60" t="s">
        <v>1563</v>
      </c>
      <c r="S449" s="45" t="s">
        <v>99</v>
      </c>
      <c r="T449" s="24" t="s">
        <v>1564</v>
      </c>
      <c r="U449" s="9" t="s">
        <v>174</v>
      </c>
      <c r="V449" s="51" t="str">
        <f t="shared" si="3"/>
        <v>Ativo</v>
      </c>
      <c r="W449" s="45"/>
      <c r="X449" s="52" t="s">
        <v>101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4000.0</v>
      </c>
      <c r="AI449" s="54">
        <v>58760.66</v>
      </c>
      <c r="AJ449" s="54">
        <v>100797.46</v>
      </c>
      <c r="AK449" s="54">
        <v>100548.79</v>
      </c>
      <c r="AL449" s="54">
        <v>105060.3</v>
      </c>
      <c r="AM449" s="54">
        <v>112931.1</v>
      </c>
      <c r="AN449" s="54">
        <v>148344.7</v>
      </c>
      <c r="AO449" s="54">
        <v>139817.22</v>
      </c>
      <c r="AP449" s="53">
        <v>141680.03</v>
      </c>
      <c r="AQ449" s="53">
        <v>567.7</v>
      </c>
      <c r="AR449" s="53">
        <v>414.56</v>
      </c>
      <c r="AS449" s="53">
        <v>414.56</v>
      </c>
      <c r="AT449" s="53">
        <v>417.19</v>
      </c>
      <c r="AU449" s="53">
        <f t="array" ref="AU449">XLOOKUP(C449,'PL TOTAL D0'!A:A,'PL TOTAL D0'!C:C,"")</f>
        <v>417.37</v>
      </c>
    </row>
    <row r="450" ht="18.75" customHeight="1">
      <c r="A450" s="41" t="s">
        <v>43</v>
      </c>
      <c r="B450" s="42" t="s">
        <v>1565</v>
      </c>
      <c r="C450" s="43" t="s">
        <v>1566</v>
      </c>
      <c r="D450" s="44" t="s">
        <v>18</v>
      </c>
      <c r="E450" s="45" t="s">
        <v>170</v>
      </c>
      <c r="F450" s="44" t="s">
        <v>171</v>
      </c>
      <c r="G450" s="44" t="str">
        <f t="shared" si="1"/>
        <v>Breno</v>
      </c>
      <c r="H450" s="46" t="s">
        <v>97</v>
      </c>
      <c r="I450" s="46" t="s">
        <v>24</v>
      </c>
      <c r="J450" s="44" t="str">
        <f t="shared" si="7"/>
        <v>Não</v>
      </c>
      <c r="K450" s="47">
        <v>45035.0</v>
      </c>
      <c r="L450" s="45"/>
      <c r="M450" s="45" t="s">
        <v>55</v>
      </c>
      <c r="N450" s="48">
        <v>0.012</v>
      </c>
      <c r="O450" s="44" t="s">
        <v>24</v>
      </c>
      <c r="P450" s="49">
        <v>0.0</v>
      </c>
      <c r="Q450" s="50"/>
      <c r="R450" s="50"/>
      <c r="S450" s="45" t="s">
        <v>99</v>
      </c>
      <c r="T450" s="24" t="s">
        <v>1564</v>
      </c>
      <c r="U450" s="9" t="s">
        <v>174</v>
      </c>
      <c r="V450" s="51" t="str">
        <f t="shared" si="3"/>
        <v>Ativo</v>
      </c>
      <c r="W450" s="45"/>
      <c r="X450" s="52" t="s">
        <v>101</v>
      </c>
      <c r="Y450" s="54"/>
      <c r="Z450" s="54"/>
      <c r="AA450" s="54"/>
      <c r="AB450" s="54"/>
      <c r="AC450" s="54"/>
      <c r="AD450" s="54"/>
      <c r="AE450" s="54">
        <v>0.0</v>
      </c>
      <c r="AF450" s="54">
        <v>459936.64</v>
      </c>
      <c r="AG450" s="54">
        <v>510336.77</v>
      </c>
      <c r="AH450" s="54">
        <v>515447.49</v>
      </c>
      <c r="AI450" s="54">
        <v>469355.86</v>
      </c>
      <c r="AJ450" s="54">
        <v>432768.81</v>
      </c>
      <c r="AK450" s="54">
        <v>436245.95</v>
      </c>
      <c r="AL450" s="54">
        <v>440042.95</v>
      </c>
      <c r="AM450" s="54">
        <v>443494.03</v>
      </c>
      <c r="AN450" s="54">
        <v>416227.51</v>
      </c>
      <c r="AO450" s="54">
        <v>419873.9</v>
      </c>
      <c r="AP450" s="53">
        <v>423182.0</v>
      </c>
      <c r="AQ450" s="53">
        <v>426797.43</v>
      </c>
      <c r="AR450" s="53">
        <v>426021.0</v>
      </c>
      <c r="AS450" s="53">
        <v>427807.8</v>
      </c>
      <c r="AT450" s="53">
        <v>431224.4</v>
      </c>
      <c r="AU450" s="53">
        <f t="array" ref="AU450">XLOOKUP(C450,'PL TOTAL D0'!A:A,'PL TOTAL D0'!C:C,"")</f>
        <v>431517.4</v>
      </c>
    </row>
    <row r="451" ht="15.75" customHeight="1">
      <c r="A451" s="41" t="s">
        <v>43</v>
      </c>
      <c r="B451" s="42" t="s">
        <v>1567</v>
      </c>
      <c r="C451" s="43" t="s">
        <v>1568</v>
      </c>
      <c r="D451" s="44" t="s">
        <v>18</v>
      </c>
      <c r="E451" s="45" t="s">
        <v>29</v>
      </c>
      <c r="F451" s="45" t="s">
        <v>288</v>
      </c>
      <c r="G451" s="44" t="str">
        <f t="shared" si="1"/>
        <v>Augusto</v>
      </c>
      <c r="H451" s="46" t="s">
        <v>140</v>
      </c>
      <c r="I451" s="46" t="s">
        <v>213</v>
      </c>
      <c r="J451" s="44" t="str">
        <f t="shared" si="7"/>
        <v>Não</v>
      </c>
      <c r="K451" s="47">
        <v>45163.0</v>
      </c>
      <c r="L451" s="215"/>
      <c r="M451" s="45" t="s">
        <v>55</v>
      </c>
      <c r="N451" s="48">
        <v>0.012</v>
      </c>
      <c r="O451" s="44" t="s">
        <v>24</v>
      </c>
      <c r="P451" s="49">
        <v>0.0</v>
      </c>
      <c r="Q451" s="74"/>
      <c r="R451" s="217" t="s">
        <v>1569</v>
      </c>
      <c r="S451" s="45" t="s">
        <v>99</v>
      </c>
      <c r="T451" s="24" t="s">
        <v>1570</v>
      </c>
      <c r="U451" s="24" t="s">
        <v>29</v>
      </c>
      <c r="V451" s="51" t="str">
        <f t="shared" si="3"/>
        <v>Ativo</v>
      </c>
      <c r="W451" s="45"/>
      <c r="X451" s="24" t="s">
        <v>110</v>
      </c>
      <c r="Y451" s="41"/>
      <c r="Z451" s="41"/>
      <c r="AA451" s="41"/>
      <c r="AB451" s="41"/>
      <c r="AC451" s="41"/>
      <c r="AD451" s="41"/>
      <c r="AE451" s="41"/>
      <c r="AF451" s="41">
        <v>0.0</v>
      </c>
      <c r="AG451" s="54">
        <v>0.0</v>
      </c>
      <c r="AH451" s="54">
        <v>0.0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20000.0</v>
      </c>
      <c r="AU451" s="53">
        <f t="array" ref="AU451">XLOOKUP(C451,'PL TOTAL D0'!A:A,'PL TOTAL D0'!C:C,"")</f>
        <v>20031.21</v>
      </c>
    </row>
    <row r="452" ht="15.75" customHeight="1">
      <c r="A452" s="41" t="s">
        <v>43</v>
      </c>
      <c r="B452" s="42" t="s">
        <v>1567</v>
      </c>
      <c r="C452" s="43" t="s">
        <v>1571</v>
      </c>
      <c r="D452" s="44" t="s">
        <v>18</v>
      </c>
      <c r="E452" s="45" t="s">
        <v>29</v>
      </c>
      <c r="F452" s="45" t="s">
        <v>288</v>
      </c>
      <c r="G452" s="44" t="str">
        <f t="shared" si="1"/>
        <v>#N/A</v>
      </c>
      <c r="H452" s="46" t="s">
        <v>140</v>
      </c>
      <c r="I452" s="46" t="s">
        <v>213</v>
      </c>
      <c r="J452" s="44" t="str">
        <f t="shared" si="7"/>
        <v>Não</v>
      </c>
      <c r="K452" s="47">
        <v>45163.0</v>
      </c>
      <c r="L452" s="215"/>
      <c r="M452" s="45" t="s">
        <v>47</v>
      </c>
      <c r="N452" s="48">
        <v>0.015</v>
      </c>
      <c r="O452" s="44" t="s">
        <v>48</v>
      </c>
      <c r="P452" s="49">
        <v>0.1</v>
      </c>
      <c r="Q452" s="74"/>
      <c r="R452" s="217" t="s">
        <v>1569</v>
      </c>
      <c r="S452" s="45" t="s">
        <v>99</v>
      </c>
      <c r="T452" s="24" t="s">
        <v>1570</v>
      </c>
      <c r="U452" s="24" t="s">
        <v>29</v>
      </c>
      <c r="V452" s="51" t="str">
        <f t="shared" si="3"/>
        <v>Ativo</v>
      </c>
      <c r="W452" s="45"/>
      <c r="X452" s="24" t="s">
        <v>110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1572</v>
      </c>
      <c r="C453" s="43" t="s">
        <v>1573</v>
      </c>
      <c r="D453" s="44" t="s">
        <v>18</v>
      </c>
      <c r="E453" s="45" t="s">
        <v>29</v>
      </c>
      <c r="F453" s="44" t="s">
        <v>288</v>
      </c>
      <c r="G453" s="44" t="str">
        <f t="shared" si="1"/>
        <v>Augusto</v>
      </c>
      <c r="H453" s="51" t="s">
        <v>97</v>
      </c>
      <c r="I453" s="51" t="s">
        <v>24</v>
      </c>
      <c r="J453" s="44" t="str">
        <f t="shared" si="7"/>
        <v>Não</v>
      </c>
      <c r="K453" s="47">
        <v>44973.0</v>
      </c>
      <c r="L453" s="45"/>
      <c r="M453" s="45" t="s">
        <v>121</v>
      </c>
      <c r="N453" s="48">
        <v>0.0</v>
      </c>
      <c r="O453" s="44" t="s">
        <v>24</v>
      </c>
      <c r="P453" s="49">
        <v>0.0</v>
      </c>
      <c r="Q453" s="41"/>
      <c r="R453" s="60" t="s">
        <v>1574</v>
      </c>
      <c r="S453" s="45" t="s">
        <v>99</v>
      </c>
      <c r="T453" s="24" t="s">
        <v>1575</v>
      </c>
      <c r="U453" s="9" t="s">
        <v>29</v>
      </c>
      <c r="V453" s="51" t="str">
        <f t="shared" si="3"/>
        <v>Ativo</v>
      </c>
      <c r="W453" s="45"/>
      <c r="X453" s="52" t="s">
        <v>110</v>
      </c>
      <c r="Y453" s="54"/>
      <c r="Z453" s="54"/>
      <c r="AA453" s="54"/>
      <c r="AB453" s="54"/>
      <c r="AC453" s="54"/>
      <c r="AD453" s="54">
        <v>5790.98</v>
      </c>
      <c r="AE453" s="54">
        <v>5852.75</v>
      </c>
      <c r="AF453" s="54">
        <v>5888.04</v>
      </c>
      <c r="AG453" s="54">
        <v>6317.77</v>
      </c>
      <c r="AH453" s="54">
        <v>6868.15</v>
      </c>
      <c r="AI453" s="54">
        <v>6927.27</v>
      </c>
      <c r="AJ453" s="54">
        <v>7834.09</v>
      </c>
      <c r="AK453" s="54">
        <v>8020.29</v>
      </c>
      <c r="AL453" s="54">
        <v>8086.59</v>
      </c>
      <c r="AM453" s="54">
        <v>8649.01</v>
      </c>
      <c r="AN453" s="54">
        <v>9191.0</v>
      </c>
      <c r="AO453" s="54">
        <v>9279.92</v>
      </c>
      <c r="AP453" s="53">
        <v>10352.1</v>
      </c>
      <c r="AQ453" s="53">
        <v>11431.85</v>
      </c>
      <c r="AR453" s="53">
        <v>11508.63</v>
      </c>
      <c r="AS453" s="53">
        <v>11520.95</v>
      </c>
      <c r="AT453" s="53">
        <v>11581.53</v>
      </c>
      <c r="AU453" s="53">
        <f t="array" ref="AU453">XLOOKUP(C453,'PL TOTAL D0'!A:A,'PL TOTAL D0'!C:C,"")</f>
        <v>11593.31</v>
      </c>
    </row>
    <row r="454" ht="15.75" customHeight="1">
      <c r="A454" s="41" t="s">
        <v>43</v>
      </c>
      <c r="B454" s="42" t="s">
        <v>1576</v>
      </c>
      <c r="C454" s="43" t="s">
        <v>1577</v>
      </c>
      <c r="D454" s="44" t="s">
        <v>18</v>
      </c>
      <c r="E454" s="45" t="s">
        <v>29</v>
      </c>
      <c r="F454" s="44" t="s">
        <v>288</v>
      </c>
      <c r="G454" s="44" t="str">
        <f t="shared" si="1"/>
        <v>Bruno</v>
      </c>
      <c r="H454" s="46" t="s">
        <v>97</v>
      </c>
      <c r="I454" s="46" t="s">
        <v>24</v>
      </c>
      <c r="J454" s="44" t="str">
        <f t="shared" si="7"/>
        <v>Não</v>
      </c>
      <c r="K454" s="47">
        <v>44965.0</v>
      </c>
      <c r="L454" s="45"/>
      <c r="M454" s="45" t="s">
        <v>47</v>
      </c>
      <c r="N454" s="48">
        <v>0.015</v>
      </c>
      <c r="O454" s="44" t="s">
        <v>48</v>
      </c>
      <c r="P454" s="49">
        <v>0.1</v>
      </c>
      <c r="Q454" s="60"/>
      <c r="R454" s="50"/>
      <c r="S454" s="45" t="s">
        <v>99</v>
      </c>
      <c r="T454" s="24" t="s">
        <v>1578</v>
      </c>
      <c r="U454" s="9" t="s">
        <v>29</v>
      </c>
      <c r="V454" s="51" t="str">
        <f t="shared" si="3"/>
        <v>Ativo</v>
      </c>
      <c r="W454" s="45"/>
      <c r="X454" s="52" t="s">
        <v>110</v>
      </c>
      <c r="Y454" s="54"/>
      <c r="Z454" s="54"/>
      <c r="AA454" s="54"/>
      <c r="AB454" s="54"/>
      <c r="AC454" s="54">
        <v>0.0</v>
      </c>
      <c r="AD454" s="54">
        <v>71695.11</v>
      </c>
      <c r="AE454" s="54">
        <v>72215.39</v>
      </c>
      <c r="AF454" s="54">
        <v>72488.98</v>
      </c>
      <c r="AG454" s="54">
        <v>73058.1</v>
      </c>
      <c r="AH454" s="54">
        <v>44016.3</v>
      </c>
      <c r="AI454" s="54">
        <v>44694.58</v>
      </c>
      <c r="AJ454" s="54">
        <v>44440.77</v>
      </c>
      <c r="AK454" s="54">
        <v>44594.44</v>
      </c>
      <c r="AL454" s="54">
        <v>44838.89</v>
      </c>
      <c r="AM454" s="54">
        <v>44457.26</v>
      </c>
      <c r="AN454" s="54">
        <v>44766.9</v>
      </c>
      <c r="AO454" s="54">
        <v>59625.17</v>
      </c>
      <c r="AP454" s="53">
        <v>1052792.26</v>
      </c>
      <c r="AQ454" s="53">
        <v>1064896.89</v>
      </c>
      <c r="AR454" s="53">
        <v>1059869.39</v>
      </c>
      <c r="AS454" s="53">
        <v>1054261.0</v>
      </c>
      <c r="AT454" s="53">
        <v>1060786.0</v>
      </c>
      <c r="AU454" s="53">
        <f t="array" ref="AU454">XLOOKUP(C454,'PL TOTAL D0'!A:A,'PL TOTAL D0'!C:C,"")</f>
        <v>1069752</v>
      </c>
    </row>
    <row r="455" ht="15.75" customHeight="1">
      <c r="A455" s="41" t="s">
        <v>43</v>
      </c>
      <c r="B455" s="42" t="s">
        <v>1579</v>
      </c>
      <c r="C455" s="43" t="s">
        <v>1580</v>
      </c>
      <c r="D455" s="44" t="s">
        <v>18</v>
      </c>
      <c r="E455" s="45" t="s">
        <v>29</v>
      </c>
      <c r="F455" s="44" t="s">
        <v>148</v>
      </c>
      <c r="G455" s="44" t="str">
        <f t="shared" si="1"/>
        <v>Augusto</v>
      </c>
      <c r="H455" s="46" t="s">
        <v>97</v>
      </c>
      <c r="I455" s="46" t="s">
        <v>24</v>
      </c>
      <c r="J455" s="44" t="str">
        <f t="shared" si="7"/>
        <v>Não</v>
      </c>
      <c r="K455" s="47">
        <v>45041.0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50"/>
      <c r="R455" s="50"/>
      <c r="S455" s="45" t="s">
        <v>99</v>
      </c>
      <c r="T455" s="24" t="s">
        <v>1581</v>
      </c>
      <c r="U455" s="9" t="s">
        <v>29</v>
      </c>
      <c r="V455" s="51" t="str">
        <f t="shared" si="3"/>
        <v>Ativo</v>
      </c>
      <c r="W455" s="45"/>
      <c r="X455" s="52" t="s">
        <v>110</v>
      </c>
      <c r="Y455" s="54"/>
      <c r="Z455" s="54"/>
      <c r="AA455" s="54"/>
      <c r="AB455" s="54"/>
      <c r="AC455" s="54"/>
      <c r="AD455" s="54"/>
      <c r="AE455" s="54"/>
      <c r="AF455" s="54">
        <v>20624.5</v>
      </c>
      <c r="AG455" s="54">
        <v>13707.4</v>
      </c>
      <c r="AH455" s="54">
        <v>13791.31</v>
      </c>
      <c r="AI455" s="54">
        <v>13905.96</v>
      </c>
      <c r="AJ455" s="54">
        <v>14043.02</v>
      </c>
      <c r="AK455" s="54">
        <v>14113.01</v>
      </c>
      <c r="AL455" s="54">
        <v>7111.33</v>
      </c>
      <c r="AM455" s="54">
        <v>6039.64</v>
      </c>
      <c r="AN455" s="54">
        <v>0.0</v>
      </c>
      <c r="AO455" s="54">
        <v>0.0</v>
      </c>
      <c r="AP455" s="53">
        <v>15068.39</v>
      </c>
      <c r="AQ455" s="53">
        <v>5612.56</v>
      </c>
      <c r="AR455" s="53">
        <v>3633.75</v>
      </c>
      <c r="AS455" s="53">
        <v>3641.35</v>
      </c>
      <c r="AT455" s="53">
        <v>3670.17</v>
      </c>
      <c r="AU455" s="53">
        <f t="array" ref="AU455">XLOOKUP(C455,'PL TOTAL D0'!A:A,'PL TOTAL D0'!C:C,"")</f>
        <v>3675.76</v>
      </c>
    </row>
    <row r="456" ht="15.75" customHeight="1">
      <c r="A456" s="41" t="s">
        <v>43</v>
      </c>
      <c r="B456" s="61" t="s">
        <v>1582</v>
      </c>
      <c r="C456" s="43" t="s">
        <v>1583</v>
      </c>
      <c r="D456" s="44" t="s">
        <v>18</v>
      </c>
      <c r="E456" s="45" t="s">
        <v>19</v>
      </c>
      <c r="F456" s="44" t="s">
        <v>20</v>
      </c>
      <c r="G456" s="44" t="str">
        <f t="shared" si="1"/>
        <v>Breno</v>
      </c>
      <c r="H456" s="46" t="s">
        <v>97</v>
      </c>
      <c r="I456" s="46" t="s">
        <v>24</v>
      </c>
      <c r="J456" s="44" t="str">
        <f t="shared" si="7"/>
        <v>Não</v>
      </c>
      <c r="K456" s="47">
        <v>45005.0</v>
      </c>
      <c r="L456" s="45"/>
      <c r="M456" s="45" t="s">
        <v>55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99</v>
      </c>
      <c r="T456" s="24" t="s">
        <v>1584</v>
      </c>
      <c r="U456" s="9" t="s">
        <v>19</v>
      </c>
      <c r="V456" s="51" t="str">
        <f t="shared" si="3"/>
        <v>Ativo</v>
      </c>
      <c r="W456" s="45"/>
      <c r="X456" s="52" t="s">
        <v>110</v>
      </c>
      <c r="Y456" s="54"/>
      <c r="Z456" s="54"/>
      <c r="AA456" s="54"/>
      <c r="AB456" s="54"/>
      <c r="AC456" s="54"/>
      <c r="AD456" s="54"/>
      <c r="AE456" s="54">
        <v>490650.14</v>
      </c>
      <c r="AF456" s="54">
        <v>494510.23</v>
      </c>
      <c r="AG456" s="54">
        <v>499291.51</v>
      </c>
      <c r="AH456" s="54">
        <v>503579.04</v>
      </c>
      <c r="AI456" s="54">
        <v>507721.03</v>
      </c>
      <c r="AJ456" s="54">
        <v>512302.95</v>
      </c>
      <c r="AK456" s="54">
        <v>516326.05</v>
      </c>
      <c r="AL456" s="54">
        <v>520849.72</v>
      </c>
      <c r="AM456" s="54">
        <v>524615.85</v>
      </c>
      <c r="AN456" s="54">
        <v>528655.79</v>
      </c>
      <c r="AO456" s="54">
        <v>533438.11</v>
      </c>
      <c r="AP456" s="53">
        <v>537680.14</v>
      </c>
      <c r="AQ456" s="53">
        <v>530776.49</v>
      </c>
      <c r="AR456" s="53">
        <v>533939.9</v>
      </c>
      <c r="AS456" s="53">
        <v>537799.6</v>
      </c>
      <c r="AT456" s="53">
        <v>541596.9</v>
      </c>
      <c r="AU456" s="53">
        <f t="array" ref="AU456">XLOOKUP(C456,'PL TOTAL D0'!A:A,'PL TOTAL D0'!C:C,"")</f>
        <v>541945.8</v>
      </c>
    </row>
    <row r="457" ht="15.75" customHeight="1">
      <c r="A457" s="41" t="s">
        <v>43</v>
      </c>
      <c r="B457" s="42" t="s">
        <v>1585</v>
      </c>
      <c r="C457" s="43" t="s">
        <v>1586</v>
      </c>
      <c r="D457" s="44" t="s">
        <v>95</v>
      </c>
      <c r="E457" s="45" t="s">
        <v>29</v>
      </c>
      <c r="F457" s="44" t="s">
        <v>805</v>
      </c>
      <c r="G457" s="44" t="str">
        <f t="shared" si="1"/>
        <v>#N/A</v>
      </c>
      <c r="H457" s="46" t="s">
        <v>180</v>
      </c>
      <c r="I457" s="46" t="s">
        <v>24</v>
      </c>
      <c r="J457" s="44" t="str">
        <f t="shared" si="7"/>
        <v>Não</v>
      </c>
      <c r="K457" s="47">
        <v>45070.0</v>
      </c>
      <c r="L457" s="72">
        <v>45126.0</v>
      </c>
      <c r="M457" s="45" t="s">
        <v>47</v>
      </c>
      <c r="N457" s="48">
        <v>0.016</v>
      </c>
      <c r="O457" s="44" t="s">
        <v>48</v>
      </c>
      <c r="P457" s="49">
        <v>0.1</v>
      </c>
      <c r="Q457" s="74"/>
      <c r="R457" s="50"/>
      <c r="S457" s="45" t="s">
        <v>99</v>
      </c>
      <c r="T457" s="24" t="s">
        <v>1587</v>
      </c>
      <c r="U457" s="9" t="s">
        <v>29</v>
      </c>
      <c r="V457" s="51" t="str">
        <f t="shared" si="3"/>
        <v>Encerrado</v>
      </c>
      <c r="W457" s="45"/>
      <c r="X457" s="52"/>
      <c r="Y457" s="54"/>
      <c r="Z457" s="54"/>
      <c r="AA457" s="54"/>
      <c r="AB457" s="54"/>
      <c r="AC457" s="54"/>
      <c r="AD457" s="54"/>
      <c r="AE457" s="54"/>
      <c r="AF457" s="54">
        <v>0.0</v>
      </c>
      <c r="AG457" s="54">
        <v>2497905.811</v>
      </c>
      <c r="AH457" s="54">
        <v>2498485.38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1588</v>
      </c>
      <c r="C458" s="43" t="s">
        <v>1589</v>
      </c>
      <c r="D458" s="44" t="s">
        <v>95</v>
      </c>
      <c r="E458" s="45" t="s">
        <v>29</v>
      </c>
      <c r="F458" s="44" t="s">
        <v>96</v>
      </c>
      <c r="G458" s="44" t="str">
        <f t="shared" si="1"/>
        <v>Augusto</v>
      </c>
      <c r="H458" s="46" t="s">
        <v>97</v>
      </c>
      <c r="I458" s="46" t="s">
        <v>24</v>
      </c>
      <c r="J458" s="44" t="str">
        <f t="shared" si="7"/>
        <v>Não</v>
      </c>
      <c r="K458" s="47">
        <v>45168.0</v>
      </c>
      <c r="L458" s="72"/>
      <c r="M458" s="45" t="s">
        <v>47</v>
      </c>
      <c r="N458" s="48">
        <v>0.016</v>
      </c>
      <c r="O458" s="44" t="s">
        <v>48</v>
      </c>
      <c r="P458" s="49">
        <v>0.2</v>
      </c>
      <c r="Q458" s="74"/>
      <c r="R458" s="50"/>
      <c r="S458" s="45" t="s">
        <v>99</v>
      </c>
      <c r="T458" s="24" t="s">
        <v>1590</v>
      </c>
      <c r="U458" s="9" t="s">
        <v>29</v>
      </c>
      <c r="V458" s="51" t="str">
        <f t="shared" si="3"/>
        <v>Ativo</v>
      </c>
      <c r="W458" s="45"/>
      <c r="X458" s="52" t="s">
        <v>110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86640.52</v>
      </c>
      <c r="AK458" s="54">
        <v>87103.29</v>
      </c>
      <c r="AL458" s="54">
        <v>87579.02</v>
      </c>
      <c r="AM458" s="54">
        <v>87910.08</v>
      </c>
      <c r="AN458" s="54">
        <v>81281.6</v>
      </c>
      <c r="AO458" s="54">
        <v>58806.46</v>
      </c>
      <c r="AP458" s="53">
        <v>59229.76</v>
      </c>
      <c r="AQ458" s="53">
        <v>59694.45</v>
      </c>
      <c r="AR458" s="53">
        <v>59084.54</v>
      </c>
      <c r="AS458" s="53">
        <v>58900.06</v>
      </c>
      <c r="AT458" s="53">
        <v>10609.15</v>
      </c>
      <c r="AU458" s="53">
        <f t="array" ref="AU458">XLOOKUP(C458,'PL TOTAL D0'!A:A,'PL TOTAL D0'!C:C,"")</f>
        <v>10562.39</v>
      </c>
    </row>
    <row r="459" ht="15.75" customHeight="1">
      <c r="A459" s="41" t="s">
        <v>43</v>
      </c>
      <c r="B459" s="42" t="s">
        <v>1591</v>
      </c>
      <c r="C459" s="43" t="s">
        <v>1592</v>
      </c>
      <c r="D459" s="44" t="s">
        <v>95</v>
      </c>
      <c r="E459" s="45" t="s">
        <v>29</v>
      </c>
      <c r="F459" s="44" t="s">
        <v>96</v>
      </c>
      <c r="G459" s="44" t="str">
        <f t="shared" si="1"/>
        <v>Breno</v>
      </c>
      <c r="H459" s="46" t="s">
        <v>97</v>
      </c>
      <c r="I459" s="46" t="s">
        <v>24</v>
      </c>
      <c r="J459" s="44" t="str">
        <f t="shared" si="7"/>
        <v>Não</v>
      </c>
      <c r="K459" s="47">
        <v>45158.0</v>
      </c>
      <c r="L459" s="45"/>
      <c r="M459" s="45" t="s">
        <v>47</v>
      </c>
      <c r="N459" s="48">
        <v>0.009</v>
      </c>
      <c r="O459" s="44" t="s">
        <v>48</v>
      </c>
      <c r="P459" s="49">
        <v>0.2</v>
      </c>
      <c r="Q459" s="50"/>
      <c r="R459" s="50"/>
      <c r="S459" s="45" t="s">
        <v>99</v>
      </c>
      <c r="T459" s="24" t="s">
        <v>1593</v>
      </c>
      <c r="U459" s="9" t="s">
        <v>29</v>
      </c>
      <c r="V459" s="51" t="str">
        <f t="shared" si="3"/>
        <v>Ativo</v>
      </c>
      <c r="W459" s="45"/>
      <c r="X459" s="52" t="s">
        <v>110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>
        <v>0.0</v>
      </c>
      <c r="AJ459" s="54">
        <v>598103.92</v>
      </c>
      <c r="AK459" s="54">
        <v>594234.29</v>
      </c>
      <c r="AL459" s="54">
        <v>594911.39</v>
      </c>
      <c r="AM459" s="54">
        <v>615008.45</v>
      </c>
      <c r="AN459" s="54">
        <v>649546.84</v>
      </c>
      <c r="AO459" s="54">
        <v>648672.86</v>
      </c>
      <c r="AP459" s="53">
        <v>652869.66</v>
      </c>
      <c r="AQ459" s="53">
        <v>655720.22</v>
      </c>
      <c r="AR459" s="53">
        <v>650035.26</v>
      </c>
      <c r="AS459" s="53">
        <v>651486.1</v>
      </c>
      <c r="AT459" s="53">
        <v>651018.6</v>
      </c>
      <c r="AU459" s="53">
        <f t="array" ref="AU459">XLOOKUP(C459,'PL TOTAL D0'!A:A,'PL TOTAL D0'!C:C,"")</f>
        <v>652158.4</v>
      </c>
    </row>
    <row r="460" ht="15.75" customHeight="1">
      <c r="A460" s="6" t="s">
        <v>43</v>
      </c>
      <c r="B460" s="55" t="s">
        <v>1594</v>
      </c>
      <c r="C460" s="21" t="s">
        <v>1595</v>
      </c>
      <c r="D460" s="9" t="s">
        <v>95</v>
      </c>
      <c r="E460" s="24" t="s">
        <v>29</v>
      </c>
      <c r="F460" s="9" t="s">
        <v>349</v>
      </c>
      <c r="G460" s="44" t="str">
        <f t="shared" si="1"/>
        <v>Augusto</v>
      </c>
      <c r="H460" s="51" t="s">
        <v>97</v>
      </c>
      <c r="I460" s="51" t="s">
        <v>24</v>
      </c>
      <c r="J460" s="44" t="str">
        <f t="shared" si="7"/>
        <v>Não</v>
      </c>
      <c r="K460" s="57">
        <v>45348.0</v>
      </c>
      <c r="L460" s="45"/>
      <c r="M460" s="24" t="s">
        <v>98</v>
      </c>
      <c r="N460" s="58">
        <v>0.014</v>
      </c>
      <c r="O460" s="9" t="s">
        <v>48</v>
      </c>
      <c r="P460" s="59">
        <v>0.1</v>
      </c>
      <c r="Q460" s="50"/>
      <c r="R460" s="50"/>
      <c r="S460" s="24" t="s">
        <v>99</v>
      </c>
      <c r="T460" s="23" t="s">
        <v>1596</v>
      </c>
      <c r="U460" s="9" t="s">
        <v>29</v>
      </c>
      <c r="V460" s="51" t="str">
        <f t="shared" si="3"/>
        <v>Ativo</v>
      </c>
      <c r="W460" s="45"/>
      <c r="X460" s="52" t="s">
        <v>101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3">
        <v>100044.69</v>
      </c>
      <c r="AQ460" s="53">
        <v>101250.66</v>
      </c>
      <c r="AR460" s="53">
        <v>101304.98</v>
      </c>
      <c r="AS460" s="53">
        <v>101692.8</v>
      </c>
      <c r="AT460" s="53">
        <v>102424.3</v>
      </c>
      <c r="AU460" s="53">
        <f t="array" ref="AU460">XLOOKUP(C460,'PL TOTAL D0'!A:A,'PL TOTAL D0'!C:C,"")</f>
        <v>102824.8</v>
      </c>
    </row>
    <row r="461" ht="15.75" customHeight="1">
      <c r="A461" s="41" t="s">
        <v>43</v>
      </c>
      <c r="B461" s="42" t="s">
        <v>1597</v>
      </c>
      <c r="C461" s="43" t="s">
        <v>1598</v>
      </c>
      <c r="D461" s="44" t="s">
        <v>18</v>
      </c>
      <c r="E461" s="45" t="s">
        <v>29</v>
      </c>
      <c r="F461" s="44" t="s">
        <v>288</v>
      </c>
      <c r="G461" s="44" t="str">
        <f t="shared" si="1"/>
        <v>Augusto</v>
      </c>
      <c r="H461" s="51" t="s">
        <v>97</v>
      </c>
      <c r="I461" s="51" t="s">
        <v>24</v>
      </c>
      <c r="J461" s="44" t="str">
        <f t="shared" si="7"/>
        <v>Não</v>
      </c>
      <c r="K461" s="47">
        <v>45043.0</v>
      </c>
      <c r="L461" s="45"/>
      <c r="M461" s="24" t="s">
        <v>778</v>
      </c>
      <c r="N461" s="58">
        <v>0.007</v>
      </c>
      <c r="O461" s="44" t="s">
        <v>24</v>
      </c>
      <c r="P461" s="49">
        <v>0.0</v>
      </c>
      <c r="Q461" s="50"/>
      <c r="R461" s="60" t="s">
        <v>1599</v>
      </c>
      <c r="S461" s="45" t="s">
        <v>99</v>
      </c>
      <c r="T461" s="24" t="s">
        <v>1600</v>
      </c>
      <c r="U461" s="9" t="s">
        <v>29</v>
      </c>
      <c r="V461" s="51" t="str">
        <f t="shared" si="3"/>
        <v>Ativo</v>
      </c>
      <c r="W461" s="45"/>
      <c r="X461" s="52" t="s">
        <v>110</v>
      </c>
      <c r="Y461" s="54"/>
      <c r="Z461" s="54"/>
      <c r="AA461" s="54"/>
      <c r="AB461" s="54"/>
      <c r="AC461" s="54"/>
      <c r="AD461" s="54"/>
      <c r="AE461" s="54"/>
      <c r="AF461" s="54">
        <v>23000.0</v>
      </c>
      <c r="AG461" s="54">
        <v>15154.39</v>
      </c>
      <c r="AH461" s="54">
        <v>15296.76</v>
      </c>
      <c r="AI461" s="54">
        <v>15420.75</v>
      </c>
      <c r="AJ461" s="54">
        <v>15586.14</v>
      </c>
      <c r="AK461" s="54">
        <v>15725.28</v>
      </c>
      <c r="AL461" s="54">
        <v>15878.29</v>
      </c>
      <c r="AM461" s="54">
        <v>16003.69</v>
      </c>
      <c r="AN461" s="54">
        <v>16135.27</v>
      </c>
      <c r="AO461" s="54">
        <v>16089.04</v>
      </c>
      <c r="AP461" s="53">
        <v>16200.64</v>
      </c>
      <c r="AQ461" s="53">
        <v>51666.39</v>
      </c>
      <c r="AR461" s="53">
        <v>51419.29</v>
      </c>
      <c r="AS461" s="53">
        <v>51541.81</v>
      </c>
      <c r="AT461" s="53">
        <v>51707.88</v>
      </c>
      <c r="AU461" s="53">
        <f t="array" ref="AU461">XLOOKUP(C461,'PL TOTAL D0'!A:A,'PL TOTAL D0'!C:C,"")</f>
        <v>51563.03</v>
      </c>
    </row>
    <row r="462" ht="15.75" customHeight="1">
      <c r="A462" s="41" t="s">
        <v>43</v>
      </c>
      <c r="B462" s="42" t="s">
        <v>1601</v>
      </c>
      <c r="C462" s="43" t="s">
        <v>1602</v>
      </c>
      <c r="D462" s="44" t="s">
        <v>18</v>
      </c>
      <c r="E462" s="45" t="s">
        <v>34</v>
      </c>
      <c r="F462" s="44" t="s">
        <v>564</v>
      </c>
      <c r="G462" s="44" t="str">
        <f t="shared" si="1"/>
        <v>Augusto</v>
      </c>
      <c r="H462" s="46" t="s">
        <v>97</v>
      </c>
      <c r="I462" s="46" t="s">
        <v>24</v>
      </c>
      <c r="J462" s="44" t="str">
        <f t="shared" si="7"/>
        <v>Não</v>
      </c>
      <c r="K462" s="47">
        <v>44973.0</v>
      </c>
      <c r="L462" s="45"/>
      <c r="M462" s="45" t="s">
        <v>47</v>
      </c>
      <c r="N462" s="48">
        <v>0.015</v>
      </c>
      <c r="O462" s="44" t="s">
        <v>48</v>
      </c>
      <c r="P462" s="49">
        <v>0.1</v>
      </c>
      <c r="Q462" s="50"/>
      <c r="R462" s="50"/>
      <c r="S462" s="45" t="s">
        <v>99</v>
      </c>
      <c r="T462" s="24" t="s">
        <v>1603</v>
      </c>
      <c r="U462" s="9" t="s">
        <v>34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>
        <v>0.0</v>
      </c>
      <c r="AD462" s="54">
        <v>30166.52</v>
      </c>
      <c r="AE462" s="54">
        <v>32411.69</v>
      </c>
      <c r="AF462" s="54">
        <v>34582.67</v>
      </c>
      <c r="AG462" s="54">
        <v>37421.92</v>
      </c>
      <c r="AH462" s="54">
        <v>40114.94</v>
      </c>
      <c r="AI462" s="54">
        <v>40553.65</v>
      </c>
      <c r="AJ462" s="54">
        <v>40571.92</v>
      </c>
      <c r="AK462" s="54">
        <v>40649.3</v>
      </c>
      <c r="AL462" s="54">
        <v>40627.37</v>
      </c>
      <c r="AM462" s="54">
        <v>41061.6</v>
      </c>
      <c r="AN462" s="54">
        <v>41826.03</v>
      </c>
      <c r="AO462" s="54">
        <v>41287.2</v>
      </c>
      <c r="AP462" s="53">
        <v>41549.16</v>
      </c>
      <c r="AQ462" s="53">
        <v>41967.58</v>
      </c>
      <c r="AR462" s="53">
        <v>41272.03</v>
      </c>
      <c r="AS462" s="53">
        <v>41221.46</v>
      </c>
      <c r="AT462" s="53">
        <v>41425.75</v>
      </c>
      <c r="AU462" s="53">
        <f t="array" ref="AU462">XLOOKUP(C462,'PL TOTAL D0'!A:A,'PL TOTAL D0'!C:C,"")</f>
        <v>41727.81</v>
      </c>
    </row>
    <row r="463" ht="15.75" customHeight="1">
      <c r="A463" s="41" t="s">
        <v>43</v>
      </c>
      <c r="B463" s="97" t="s">
        <v>1604</v>
      </c>
      <c r="C463" s="157" t="s">
        <v>1605</v>
      </c>
      <c r="D463" s="44" t="s">
        <v>18</v>
      </c>
      <c r="E463" s="45" t="s">
        <v>19</v>
      </c>
      <c r="F463" s="44" t="s">
        <v>20</v>
      </c>
      <c r="G463" s="44" t="str">
        <f t="shared" si="1"/>
        <v>Augusto</v>
      </c>
      <c r="H463" s="51" t="s">
        <v>97</v>
      </c>
      <c r="I463" s="51" t="s">
        <v>24</v>
      </c>
      <c r="J463" s="44" t="str">
        <f t="shared" si="7"/>
        <v>Não</v>
      </c>
      <c r="K463" s="47">
        <v>45253.0</v>
      </c>
      <c r="L463" s="45"/>
      <c r="M463" s="45" t="s">
        <v>55</v>
      </c>
      <c r="N463" s="94">
        <v>0.012</v>
      </c>
      <c r="O463" s="95" t="s">
        <v>24</v>
      </c>
      <c r="P463" s="96">
        <v>0.0</v>
      </c>
      <c r="Q463" s="50"/>
      <c r="R463" s="50"/>
      <c r="S463" s="45" t="s">
        <v>99</v>
      </c>
      <c r="T463" s="24" t="s">
        <v>1606</v>
      </c>
      <c r="U463" s="9" t="s">
        <v>19</v>
      </c>
      <c r="V463" s="51" t="str">
        <f t="shared" si="3"/>
        <v>Ativo</v>
      </c>
      <c r="W463" s="45"/>
      <c r="X463" s="52" t="s">
        <v>110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0.0</v>
      </c>
      <c r="AN463" s="54">
        <v>2300.0</v>
      </c>
      <c r="AO463" s="54">
        <v>2300.0</v>
      </c>
      <c r="AP463" s="53">
        <v>2311.38</v>
      </c>
      <c r="AQ463" s="53">
        <v>2325.06</v>
      </c>
      <c r="AR463" s="53">
        <v>2335.63</v>
      </c>
      <c r="AS463" s="53">
        <v>2354.04</v>
      </c>
      <c r="AT463" s="53">
        <v>2364.72</v>
      </c>
      <c r="AU463" s="53">
        <f t="array" ref="AU463">XLOOKUP(C463,'PL TOTAL D0'!A:A,'PL TOTAL D0'!C:C,"")</f>
        <v>2367.07</v>
      </c>
    </row>
    <row r="464" ht="15.75" customHeight="1">
      <c r="A464" s="41" t="s">
        <v>43</v>
      </c>
      <c r="B464" s="112" t="s">
        <v>1607</v>
      </c>
      <c r="C464" s="43" t="s">
        <v>1608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97</v>
      </c>
      <c r="I464" s="46" t="s">
        <v>24</v>
      </c>
      <c r="J464" s="44" t="str">
        <f t="shared" si="7"/>
        <v>Não</v>
      </c>
      <c r="K464" s="47">
        <v>45149.0</v>
      </c>
      <c r="L464" s="62"/>
      <c r="M464" s="45" t="s">
        <v>55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99</v>
      </c>
      <c r="T464" s="24" t="s">
        <v>1609</v>
      </c>
      <c r="U464" s="9" t="s">
        <v>19</v>
      </c>
      <c r="V464" s="51" t="str">
        <f t="shared" si="3"/>
        <v>Ativo</v>
      </c>
      <c r="W464" s="45"/>
      <c r="X464" s="52" t="s">
        <v>110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>
        <v>0.0</v>
      </c>
      <c r="AI464" s="54">
        <v>0.0</v>
      </c>
      <c r="AJ464" s="54">
        <v>12077.1</v>
      </c>
      <c r="AK464" s="54">
        <v>12189.66</v>
      </c>
      <c r="AL464" s="54">
        <v>13818.94</v>
      </c>
      <c r="AM464" s="54">
        <v>13925.05</v>
      </c>
      <c r="AN464" s="54">
        <v>14038.81</v>
      </c>
      <c r="AO464" s="54">
        <v>14162.82</v>
      </c>
      <c r="AP464" s="53">
        <v>14265.7</v>
      </c>
      <c r="AQ464" s="53">
        <v>15351.73</v>
      </c>
      <c r="AR464" s="53">
        <v>34293.2</v>
      </c>
      <c r="AS464" s="53">
        <v>34878.2</v>
      </c>
      <c r="AT464" s="53">
        <v>50468.13</v>
      </c>
      <c r="AU464" s="53">
        <f t="array" ref="AU464">XLOOKUP(C464,'PL TOTAL D0'!A:A,'PL TOTAL D0'!C:C,"")</f>
        <v>50431.32</v>
      </c>
    </row>
    <row r="465" ht="15.75" customHeight="1">
      <c r="A465" s="41" t="s">
        <v>43</v>
      </c>
      <c r="B465" s="42" t="s">
        <v>1610</v>
      </c>
      <c r="C465" s="43" t="s">
        <v>1611</v>
      </c>
      <c r="D465" s="44" t="s">
        <v>95</v>
      </c>
      <c r="E465" s="45" t="s">
        <v>29</v>
      </c>
      <c r="F465" s="44" t="s">
        <v>1612</v>
      </c>
      <c r="G465" s="44" t="str">
        <f t="shared" si="1"/>
        <v>Augusto</v>
      </c>
      <c r="H465" s="46" t="s">
        <v>97</v>
      </c>
      <c r="I465" s="46" t="s">
        <v>24</v>
      </c>
      <c r="J465" s="44" t="str">
        <f t="shared" si="7"/>
        <v>Sim</v>
      </c>
      <c r="K465" s="47">
        <v>44973.0</v>
      </c>
      <c r="L465" s="45"/>
      <c r="M465" s="24" t="s">
        <v>712</v>
      </c>
      <c r="N465" s="48">
        <v>0.012</v>
      </c>
      <c r="O465" s="44" t="s">
        <v>24</v>
      </c>
      <c r="P465" s="49">
        <v>0.0</v>
      </c>
      <c r="Q465" s="60" t="s">
        <v>1613</v>
      </c>
      <c r="R465" s="50"/>
      <c r="S465" s="45" t="s">
        <v>99</v>
      </c>
      <c r="T465" s="24" t="s">
        <v>1614</v>
      </c>
      <c r="U465" s="9" t="s">
        <v>29</v>
      </c>
      <c r="V465" s="51" t="str">
        <f t="shared" si="3"/>
        <v>Ativo</v>
      </c>
      <c r="W465" s="45"/>
      <c r="X465" s="52" t="s">
        <v>101</v>
      </c>
      <c r="Y465" s="54"/>
      <c r="Z465" s="54"/>
      <c r="AA465" s="54"/>
      <c r="AB465" s="54"/>
      <c r="AC465" s="54">
        <v>0.0</v>
      </c>
      <c r="AD465" s="54">
        <v>0.0</v>
      </c>
      <c r="AE465" s="54">
        <v>0.0</v>
      </c>
      <c r="AF465" s="54">
        <v>347988.69</v>
      </c>
      <c r="AG465" s="54">
        <v>357710.52</v>
      </c>
      <c r="AH465" s="54">
        <v>364672.27</v>
      </c>
      <c r="AI465" s="54">
        <v>370568.08</v>
      </c>
      <c r="AJ465" s="54">
        <v>374390.39</v>
      </c>
      <c r="AK465" s="54">
        <v>376886.21</v>
      </c>
      <c r="AL465" s="54">
        <v>376422.29</v>
      </c>
      <c r="AM465" s="54">
        <v>380757.32</v>
      </c>
      <c r="AN465" s="54">
        <v>386224.65</v>
      </c>
      <c r="AO465" s="54">
        <v>388515.52</v>
      </c>
      <c r="AP465" s="53">
        <v>393413.58</v>
      </c>
      <c r="AQ465" s="53">
        <v>396652.54</v>
      </c>
      <c r="AR465" s="53">
        <v>396242.02</v>
      </c>
      <c r="AS465" s="53">
        <v>397246.1</v>
      </c>
      <c r="AT465" s="53">
        <v>397970.7</v>
      </c>
      <c r="AU465" s="53">
        <f t="array" ref="AU465">XLOOKUP(C465,'PL TOTAL D0'!A:A,'PL TOTAL D0'!C:C,"")</f>
        <v>398308.1</v>
      </c>
    </row>
    <row r="466" ht="15.75" customHeight="1">
      <c r="A466" s="41" t="s">
        <v>43</v>
      </c>
      <c r="B466" s="42" t="s">
        <v>1615</v>
      </c>
      <c r="C466" s="43" t="s">
        <v>1616</v>
      </c>
      <c r="D466" s="9" t="s">
        <v>60</v>
      </c>
      <c r="E466" s="24" t="s">
        <v>29</v>
      </c>
      <c r="F466" s="9" t="s">
        <v>61</v>
      </c>
      <c r="G466" s="44" t="str">
        <f t="shared" si="1"/>
        <v>Augusto</v>
      </c>
      <c r="H466" s="51" t="s">
        <v>97</v>
      </c>
      <c r="I466" s="51" t="s">
        <v>24</v>
      </c>
      <c r="J466" s="44" t="str">
        <f t="shared" si="7"/>
        <v>Não</v>
      </c>
      <c r="K466" s="57">
        <v>45449.0</v>
      </c>
      <c r="L466" s="45"/>
      <c r="M466" s="24" t="s">
        <v>98</v>
      </c>
      <c r="N466" s="58">
        <v>0.012</v>
      </c>
      <c r="O466" s="9" t="s">
        <v>48</v>
      </c>
      <c r="P466" s="59">
        <v>0.1</v>
      </c>
      <c r="Q466" s="60"/>
      <c r="R466" s="50"/>
      <c r="S466" s="24" t="s">
        <v>99</v>
      </c>
      <c r="T466" s="24" t="s">
        <v>1617</v>
      </c>
      <c r="U466" s="9" t="s">
        <v>29</v>
      </c>
      <c r="V466" s="51" t="str">
        <f t="shared" si="3"/>
        <v>Ativo</v>
      </c>
      <c r="W466" s="24" t="s">
        <v>68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>
        <v>389887.7</v>
      </c>
      <c r="AU466" s="53">
        <f t="array" ref="AU466">XLOOKUP(C466,'PL TOTAL D0'!A:A,'PL TOTAL D0'!C:C,"")</f>
        <v>390288.8</v>
      </c>
    </row>
    <row r="467" ht="15.75" customHeight="1">
      <c r="A467" s="6" t="s">
        <v>43</v>
      </c>
      <c r="B467" s="55" t="s">
        <v>1618</v>
      </c>
      <c r="C467" s="7" t="s">
        <v>1619</v>
      </c>
      <c r="D467" s="9" t="s">
        <v>18</v>
      </c>
      <c r="E467" s="24" t="s">
        <v>29</v>
      </c>
      <c r="F467" s="9" t="s">
        <v>162</v>
      </c>
      <c r="G467" s="44" t="str">
        <f t="shared" si="1"/>
        <v>Breno</v>
      </c>
      <c r="H467" s="51" t="s">
        <v>97</v>
      </c>
      <c r="I467" s="51" t="s">
        <v>24</v>
      </c>
      <c r="J467" s="44" t="str">
        <f t="shared" si="7"/>
        <v>Não</v>
      </c>
      <c r="K467" s="57">
        <v>45359.0</v>
      </c>
      <c r="L467" s="62"/>
      <c r="M467" s="24" t="s">
        <v>55</v>
      </c>
      <c r="N467" s="58">
        <v>0.012</v>
      </c>
      <c r="O467" s="9" t="s">
        <v>24</v>
      </c>
      <c r="P467" s="59">
        <v>0.0</v>
      </c>
      <c r="Q467" s="60"/>
      <c r="R467" s="60" t="s">
        <v>1620</v>
      </c>
      <c r="S467" s="24" t="s">
        <v>99</v>
      </c>
      <c r="T467" s="5" t="s">
        <v>1621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>
        <v>350725.59</v>
      </c>
      <c r="AR467" s="53">
        <v>351793.23</v>
      </c>
      <c r="AS467" s="53">
        <v>354369.2</v>
      </c>
      <c r="AT467" s="53">
        <v>424859.3</v>
      </c>
      <c r="AU467" s="53">
        <f t="array" ref="AU467">XLOOKUP(C467,'PL TOTAL D0'!A:A,'PL TOTAL D0'!C:C,"")</f>
        <v>425156.1</v>
      </c>
    </row>
    <row r="468" ht="15.75" customHeight="1">
      <c r="A468" s="41" t="s">
        <v>43</v>
      </c>
      <c r="B468" s="42" t="s">
        <v>1622</v>
      </c>
      <c r="C468" s="43" t="s">
        <v>1623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97</v>
      </c>
      <c r="I468" s="46" t="s">
        <v>24</v>
      </c>
      <c r="J468" s="44" t="str">
        <f t="shared" si="7"/>
        <v>Não</v>
      </c>
      <c r="K468" s="47">
        <v>45034.0</v>
      </c>
      <c r="L468" s="45"/>
      <c r="M468" s="45" t="s">
        <v>55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99</v>
      </c>
      <c r="T468" s="24" t="s">
        <v>1624</v>
      </c>
      <c r="U468" s="9" t="s">
        <v>29</v>
      </c>
      <c r="V468" s="51" t="str">
        <f t="shared" si="3"/>
        <v>Ativo</v>
      </c>
      <c r="W468" s="45"/>
      <c r="X468" s="52" t="s">
        <v>110</v>
      </c>
      <c r="Y468" s="54"/>
      <c r="Z468" s="54"/>
      <c r="AA468" s="54"/>
      <c r="AB468" s="54"/>
      <c r="AC468" s="54"/>
      <c r="AD468" s="54"/>
      <c r="AE468" s="54">
        <v>0.0</v>
      </c>
      <c r="AF468" s="54">
        <v>114482.14</v>
      </c>
      <c r="AG468" s="54">
        <v>116324.12</v>
      </c>
      <c r="AH468" s="54">
        <v>117665.37</v>
      </c>
      <c r="AI468" s="54">
        <v>158063.24</v>
      </c>
      <c r="AJ468" s="54">
        <v>158805.14</v>
      </c>
      <c r="AK468" s="54">
        <v>159033.28</v>
      </c>
      <c r="AL468" s="54">
        <v>160346.51</v>
      </c>
      <c r="AM468" s="54">
        <v>162382.9</v>
      </c>
      <c r="AN468" s="54">
        <v>163655.53</v>
      </c>
      <c r="AO468" s="54">
        <v>164859.7</v>
      </c>
      <c r="AP468" s="53">
        <v>166549.19</v>
      </c>
      <c r="AQ468" s="53">
        <v>167903.82</v>
      </c>
      <c r="AR468" s="53">
        <v>167832.6</v>
      </c>
      <c r="AS468" s="53">
        <v>170532.3</v>
      </c>
      <c r="AT468" s="53">
        <v>120218.6</v>
      </c>
      <c r="AU468" s="53">
        <f t="array" ref="AU468">XLOOKUP(C468,'PL TOTAL D0'!A:A,'PL TOTAL D0'!C:C,"")</f>
        <v>120265.9</v>
      </c>
    </row>
    <row r="469" ht="15.75" customHeight="1">
      <c r="A469" s="41" t="s">
        <v>43</v>
      </c>
      <c r="B469" s="42" t="s">
        <v>1625</v>
      </c>
      <c r="C469" s="43" t="s">
        <v>1626</v>
      </c>
      <c r="D469" s="44" t="s">
        <v>18</v>
      </c>
      <c r="E469" s="45" t="s">
        <v>170</v>
      </c>
      <c r="F469" s="44" t="s">
        <v>191</v>
      </c>
      <c r="G469" s="44" t="str">
        <f t="shared" si="1"/>
        <v>Breno</v>
      </c>
      <c r="H469" s="46" t="s">
        <v>97</v>
      </c>
      <c r="I469" s="46" t="s">
        <v>24</v>
      </c>
      <c r="J469" s="44" t="str">
        <f t="shared" si="7"/>
        <v>Sim</v>
      </c>
      <c r="K469" s="47">
        <v>45070.0</v>
      </c>
      <c r="L469" s="62"/>
      <c r="M469" s="45" t="s">
        <v>769</v>
      </c>
      <c r="N469" s="48">
        <v>0.02</v>
      </c>
      <c r="O469" s="44" t="s">
        <v>185</v>
      </c>
      <c r="P469" s="49">
        <v>0.2</v>
      </c>
      <c r="Q469" s="60" t="s">
        <v>1627</v>
      </c>
      <c r="R469" s="50"/>
      <c r="S469" s="45" t="s">
        <v>99</v>
      </c>
      <c r="T469" s="24" t="s">
        <v>1628</v>
      </c>
      <c r="U469" s="9" t="s">
        <v>174</v>
      </c>
      <c r="V469" s="51" t="str">
        <f t="shared" si="3"/>
        <v>Ativo</v>
      </c>
      <c r="W469" s="45"/>
      <c r="X469" s="52" t="s">
        <v>101</v>
      </c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0.0</v>
      </c>
      <c r="AH469" s="54">
        <v>481579.68</v>
      </c>
      <c r="AI469" s="54">
        <v>479112.38</v>
      </c>
      <c r="AJ469" s="54">
        <v>482826.85</v>
      </c>
      <c r="AK469" s="54">
        <v>494486.85</v>
      </c>
      <c r="AL469" s="54">
        <v>491878.69</v>
      </c>
      <c r="AM469" s="54">
        <v>533565.37</v>
      </c>
      <c r="AN469" s="54">
        <v>585023.88</v>
      </c>
      <c r="AO469" s="54">
        <v>573373.79</v>
      </c>
      <c r="AP469" s="53">
        <v>575238.78</v>
      </c>
      <c r="AQ469" s="53">
        <v>574607.37</v>
      </c>
      <c r="AR469" s="53">
        <v>559333.6</v>
      </c>
      <c r="AS469" s="53">
        <v>560456.7</v>
      </c>
      <c r="AT469" s="53">
        <v>566993.1</v>
      </c>
      <c r="AU469" s="53">
        <f t="array" ref="AU469">XLOOKUP(C469,'PL TOTAL D0'!A:A,'PL TOTAL D0'!C:C,"")</f>
        <v>575756.2</v>
      </c>
    </row>
    <row r="470" ht="15.75" customHeight="1">
      <c r="A470" s="41" t="s">
        <v>43</v>
      </c>
      <c r="B470" s="66" t="s">
        <v>1629</v>
      </c>
      <c r="C470" s="218" t="s">
        <v>1630</v>
      </c>
      <c r="D470" s="44" t="s">
        <v>18</v>
      </c>
      <c r="E470" s="45" t="s">
        <v>170</v>
      </c>
      <c r="F470" s="44" t="s">
        <v>191</v>
      </c>
      <c r="G470" s="44" t="str">
        <f t="shared" si="1"/>
        <v>#N/A</v>
      </c>
      <c r="H470" s="51" t="s">
        <v>140</v>
      </c>
      <c r="I470" s="51" t="s">
        <v>213</v>
      </c>
      <c r="J470" s="44" t="str">
        <f t="shared" si="7"/>
        <v>Não</v>
      </c>
      <c r="K470" s="47">
        <v>45209.0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60"/>
      <c r="R470" s="139"/>
      <c r="S470" s="45" t="s">
        <v>99</v>
      </c>
      <c r="T470" s="24" t="s">
        <v>1631</v>
      </c>
      <c r="U470" s="9" t="s">
        <v>174</v>
      </c>
      <c r="V470" s="51" t="str">
        <f t="shared" si="3"/>
        <v>Ativo</v>
      </c>
      <c r="W470" s="45"/>
      <c r="X470" s="52" t="s">
        <v>101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0.0</v>
      </c>
      <c r="AQ470" s="53">
        <v>0.0</v>
      </c>
      <c r="AR470" s="53">
        <v>0.0</v>
      </c>
      <c r="AS470" s="53">
        <v>0.0</v>
      </c>
      <c r="AT470" s="53">
        <v>0.0</v>
      </c>
      <c r="AU470" s="53" t="str">
        <f t="array" ref="AU470">XLOOKUP(C470,'PL TOTAL D0'!A:A,'PL TOTAL D0'!C:C,"")</f>
        <v/>
      </c>
    </row>
    <row r="471" ht="15.75" customHeight="1">
      <c r="A471" s="41" t="s">
        <v>43</v>
      </c>
      <c r="B471" s="42" t="s">
        <v>1632</v>
      </c>
      <c r="C471" s="43" t="s">
        <v>1633</v>
      </c>
      <c r="D471" s="44" t="s">
        <v>18</v>
      </c>
      <c r="E471" s="45" t="s">
        <v>29</v>
      </c>
      <c r="F471" s="44" t="s">
        <v>288</v>
      </c>
      <c r="G471" s="44" t="str">
        <f t="shared" si="1"/>
        <v>Augusto</v>
      </c>
      <c r="H471" s="51" t="s">
        <v>140</v>
      </c>
      <c r="I471" s="51" t="s">
        <v>213</v>
      </c>
      <c r="J471" s="44" t="str">
        <f t="shared" si="7"/>
        <v>Não</v>
      </c>
      <c r="K471" s="47">
        <v>44911.0</v>
      </c>
      <c r="L471" s="45"/>
      <c r="M471" s="45" t="s">
        <v>184</v>
      </c>
      <c r="N471" s="48">
        <v>0.025</v>
      </c>
      <c r="O471" s="44" t="s">
        <v>185</v>
      </c>
      <c r="P471" s="49">
        <v>0.2</v>
      </c>
      <c r="Q471" s="63"/>
      <c r="R471" s="60" t="s">
        <v>1634</v>
      </c>
      <c r="S471" s="45" t="s">
        <v>99</v>
      </c>
      <c r="T471" s="24" t="s">
        <v>1635</v>
      </c>
      <c r="U471" s="9" t="s">
        <v>29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>
        <v>14721.08</v>
      </c>
      <c r="AC471" s="54">
        <v>14932.95</v>
      </c>
      <c r="AD471" s="54">
        <v>15016.78</v>
      </c>
      <c r="AE471" s="54">
        <v>15092.34</v>
      </c>
      <c r="AF471" s="54">
        <v>15185.7</v>
      </c>
      <c r="AG471" s="54">
        <v>5316.89</v>
      </c>
      <c r="AH471" s="54">
        <v>5698.8</v>
      </c>
      <c r="AI471" s="54">
        <v>5852.36</v>
      </c>
      <c r="AJ471" s="54">
        <v>5390.36</v>
      </c>
      <c r="AK471" s="54">
        <v>5272.2</v>
      </c>
      <c r="AL471" s="54">
        <v>5006.41</v>
      </c>
      <c r="AM471" s="54">
        <v>5366.84</v>
      </c>
      <c r="AN471" s="54">
        <v>5643.12</v>
      </c>
      <c r="AO471" s="54">
        <v>35.34</v>
      </c>
      <c r="AP471" s="53">
        <v>35.29</v>
      </c>
      <c r="AQ471" s="53">
        <v>35.29</v>
      </c>
      <c r="AR471" s="53">
        <v>35.29</v>
      </c>
      <c r="AS471" s="53">
        <v>35.29</v>
      </c>
      <c r="AT471" s="53">
        <v>35.29</v>
      </c>
      <c r="AU471" s="53">
        <f t="array" ref="AU471">XLOOKUP(C471,'PL TOTAL D0'!A:A,'PL TOTAL D0'!C:C,"")</f>
        <v>35.29</v>
      </c>
    </row>
    <row r="472" ht="15.75" customHeight="1">
      <c r="A472" s="41" t="s">
        <v>43</v>
      </c>
      <c r="B472" s="42" t="s">
        <v>1632</v>
      </c>
      <c r="C472" s="43" t="s">
        <v>1636</v>
      </c>
      <c r="D472" s="44" t="s">
        <v>18</v>
      </c>
      <c r="E472" s="45" t="s">
        <v>29</v>
      </c>
      <c r="F472" s="44" t="s">
        <v>288</v>
      </c>
      <c r="G472" s="44" t="str">
        <f t="shared" si="1"/>
        <v>Augusto</v>
      </c>
      <c r="H472" s="51" t="s">
        <v>97</v>
      </c>
      <c r="I472" s="46" t="s">
        <v>24</v>
      </c>
      <c r="J472" s="44" t="str">
        <f t="shared" si="7"/>
        <v>Não</v>
      </c>
      <c r="K472" s="47">
        <v>44893.0</v>
      </c>
      <c r="L472" s="45"/>
      <c r="M472" s="24" t="s">
        <v>47</v>
      </c>
      <c r="N472" s="58">
        <v>0.015</v>
      </c>
      <c r="O472" s="9" t="s">
        <v>48</v>
      </c>
      <c r="P472" s="59">
        <v>0.1</v>
      </c>
      <c r="Q472" s="60"/>
      <c r="R472" s="50"/>
      <c r="S472" s="45" t="s">
        <v>99</v>
      </c>
      <c r="T472" s="24" t="s">
        <v>1635</v>
      </c>
      <c r="U472" s="9" t="s">
        <v>29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>
        <v>64596.85</v>
      </c>
      <c r="AC472" s="54">
        <v>65271.12</v>
      </c>
      <c r="AD472" s="54">
        <v>65927.09</v>
      </c>
      <c r="AE472" s="54">
        <v>66639.29</v>
      </c>
      <c r="AF472" s="54">
        <v>67134.96</v>
      </c>
      <c r="AG472" s="54">
        <v>67680.42</v>
      </c>
      <c r="AH472" s="54">
        <v>68277.54</v>
      </c>
      <c r="AI472" s="54">
        <v>68884.14</v>
      </c>
      <c r="AJ472" s="54">
        <v>79671.28</v>
      </c>
      <c r="AK472" s="54">
        <v>80142.49</v>
      </c>
      <c r="AL472" s="54">
        <v>80771.11</v>
      </c>
      <c r="AM472" s="54">
        <v>76230.72</v>
      </c>
      <c r="AN472" s="54">
        <v>76436.55</v>
      </c>
      <c r="AO472" s="54">
        <v>77264.27</v>
      </c>
      <c r="AP472" s="53">
        <v>77705.23</v>
      </c>
      <c r="AQ472" s="53">
        <v>98754.33</v>
      </c>
      <c r="AR472" s="53">
        <v>101220.8</v>
      </c>
      <c r="AS472" s="53">
        <v>115801.3</v>
      </c>
      <c r="AT472" s="53">
        <v>113405.7</v>
      </c>
      <c r="AU472" s="53">
        <f t="array" ref="AU472">XLOOKUP(C472,'PL TOTAL D0'!A:A,'PL TOTAL D0'!C:C,"")</f>
        <v>129397.2</v>
      </c>
    </row>
    <row r="473" ht="15.75" customHeight="1">
      <c r="A473" s="41" t="s">
        <v>43</v>
      </c>
      <c r="B473" s="66" t="s">
        <v>1637</v>
      </c>
      <c r="C473" s="219" t="s">
        <v>1638</v>
      </c>
      <c r="D473" s="44" t="s">
        <v>18</v>
      </c>
      <c r="E473" s="45" t="s">
        <v>29</v>
      </c>
      <c r="F473" s="44" t="s">
        <v>693</v>
      </c>
      <c r="G473" s="44" t="str">
        <f t="shared" si="1"/>
        <v>Bruno</v>
      </c>
      <c r="H473" s="51" t="s">
        <v>97</v>
      </c>
      <c r="I473" s="51" t="s">
        <v>24</v>
      </c>
      <c r="J473" s="44" t="str">
        <f t="shared" si="7"/>
        <v>Não</v>
      </c>
      <c r="K473" s="47">
        <v>45180.0</v>
      </c>
      <c r="L473" s="45"/>
      <c r="M473" s="45" t="s">
        <v>184</v>
      </c>
      <c r="N473" s="48">
        <v>0.015</v>
      </c>
      <c r="O473" s="44" t="s">
        <v>24</v>
      </c>
      <c r="P473" s="49">
        <v>0.0</v>
      </c>
      <c r="Q473" s="50"/>
      <c r="R473" s="139"/>
      <c r="S473" s="45" t="s">
        <v>99</v>
      </c>
      <c r="T473" s="24" t="s">
        <v>1639</v>
      </c>
      <c r="U473" s="9" t="s">
        <v>29</v>
      </c>
      <c r="V473" s="51" t="str">
        <f t="shared" si="3"/>
        <v>Ativo</v>
      </c>
      <c r="W473" s="45"/>
      <c r="X473" s="52" t="s">
        <v>110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>
        <v>0.0</v>
      </c>
      <c r="AK473" s="54">
        <v>0.0</v>
      </c>
      <c r="AL473" s="54">
        <v>0.0</v>
      </c>
      <c r="AM473" s="54">
        <v>0.0</v>
      </c>
      <c r="AN473" s="54">
        <v>0.0</v>
      </c>
      <c r="AO473" s="54">
        <v>0.0</v>
      </c>
      <c r="AP473" s="53">
        <v>4216123.96</v>
      </c>
      <c r="AQ473" s="53">
        <v>4295934.78</v>
      </c>
      <c r="AR473" s="53">
        <v>2815971.09</v>
      </c>
      <c r="AS473" s="53">
        <v>1780224.0</v>
      </c>
      <c r="AT473" s="53">
        <v>1162155.0</v>
      </c>
      <c r="AU473" s="53">
        <f t="array" ref="AU473">XLOOKUP(C473,'PL TOTAL D0'!A:A,'PL TOTAL D0'!C:C,"")</f>
        <v>1184142</v>
      </c>
    </row>
    <row r="474" ht="15.75" customHeight="1">
      <c r="A474" s="41" t="s">
        <v>43</v>
      </c>
      <c r="B474" s="66" t="s">
        <v>1637</v>
      </c>
      <c r="C474" s="219" t="s">
        <v>1640</v>
      </c>
      <c r="D474" s="44" t="s">
        <v>18</v>
      </c>
      <c r="E474" s="45" t="s">
        <v>29</v>
      </c>
      <c r="F474" s="44" t="s">
        <v>693</v>
      </c>
      <c r="G474" s="44" t="str">
        <f t="shared" si="1"/>
        <v>Bruno</v>
      </c>
      <c r="H474" s="51" t="s">
        <v>97</v>
      </c>
      <c r="I474" s="51" t="s">
        <v>24</v>
      </c>
      <c r="J474" s="44" t="str">
        <f t="shared" si="7"/>
        <v>Não</v>
      </c>
      <c r="K474" s="47">
        <v>45177.0</v>
      </c>
      <c r="L474" s="45"/>
      <c r="M474" s="45" t="s">
        <v>55</v>
      </c>
      <c r="N474" s="48">
        <v>0.007</v>
      </c>
      <c r="O474" s="44" t="s">
        <v>24</v>
      </c>
      <c r="P474" s="49">
        <v>0.0</v>
      </c>
      <c r="Q474" s="50"/>
      <c r="R474" s="139"/>
      <c r="S474" s="45" t="s">
        <v>99</v>
      </c>
      <c r="T474" s="24" t="s">
        <v>1639</v>
      </c>
      <c r="U474" s="9" t="s">
        <v>29</v>
      </c>
      <c r="V474" s="51" t="str">
        <f t="shared" si="3"/>
        <v>Ativo</v>
      </c>
      <c r="W474" s="45"/>
      <c r="X474" s="52" t="s">
        <v>110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827196.2</v>
      </c>
      <c r="AQ474" s="53">
        <v>829370.48</v>
      </c>
      <c r="AR474" s="53">
        <v>2180207.6</v>
      </c>
      <c r="AS474" s="53">
        <v>2377484.0</v>
      </c>
      <c r="AT474" s="53">
        <v>2717400.0</v>
      </c>
      <c r="AU474" s="53">
        <f t="array" ref="AU474">XLOOKUP(C474,'PL TOTAL D0'!A:A,'PL TOTAL D0'!C:C,"")</f>
        <v>2720494</v>
      </c>
    </row>
    <row r="475" ht="15.75" customHeight="1">
      <c r="A475" s="41" t="s">
        <v>43</v>
      </c>
      <c r="B475" s="61" t="s">
        <v>1641</v>
      </c>
      <c r="C475" s="43" t="s">
        <v>1642</v>
      </c>
      <c r="D475" s="44" t="s">
        <v>18</v>
      </c>
      <c r="E475" s="45" t="s">
        <v>29</v>
      </c>
      <c r="F475" s="44" t="s">
        <v>162</v>
      </c>
      <c r="G475" s="44" t="str">
        <f t="shared" si="1"/>
        <v>Augusto</v>
      </c>
      <c r="H475" s="46" t="s">
        <v>97</v>
      </c>
      <c r="I475" s="46" t="s">
        <v>24</v>
      </c>
      <c r="J475" s="44" t="str">
        <f t="shared" si="7"/>
        <v>Não</v>
      </c>
      <c r="K475" s="47">
        <v>45042.0</v>
      </c>
      <c r="L475" s="45"/>
      <c r="M475" s="45" t="s">
        <v>184</v>
      </c>
      <c r="N475" s="48">
        <v>0.025</v>
      </c>
      <c r="O475" s="44" t="s">
        <v>185</v>
      </c>
      <c r="P475" s="49">
        <v>0.2</v>
      </c>
      <c r="Q475" s="139"/>
      <c r="R475" s="139"/>
      <c r="S475" s="45" t="s">
        <v>99</v>
      </c>
      <c r="T475" s="24" t="s">
        <v>1643</v>
      </c>
      <c r="U475" s="9" t="s">
        <v>29</v>
      </c>
      <c r="V475" s="51" t="str">
        <f t="shared" si="3"/>
        <v>Ativo</v>
      </c>
      <c r="W475" s="45"/>
      <c r="X475" s="52" t="s">
        <v>110</v>
      </c>
      <c r="Y475" s="54"/>
      <c r="Z475" s="54"/>
      <c r="AA475" s="54"/>
      <c r="AB475" s="54"/>
      <c r="AC475" s="54"/>
      <c r="AD475" s="54"/>
      <c r="AE475" s="54">
        <v>0.0</v>
      </c>
      <c r="AF475" s="54">
        <v>53520.35</v>
      </c>
      <c r="AG475" s="54">
        <v>54661.25</v>
      </c>
      <c r="AH475" s="54">
        <v>58707.84</v>
      </c>
      <c r="AI475" s="54">
        <v>60765.6</v>
      </c>
      <c r="AJ475" s="54">
        <v>58978.07</v>
      </c>
      <c r="AK475" s="54">
        <v>58569.48</v>
      </c>
      <c r="AL475" s="54">
        <v>55998.07</v>
      </c>
      <c r="AM475" s="54">
        <v>60194.16</v>
      </c>
      <c r="AN475" s="54">
        <v>63255.04</v>
      </c>
      <c r="AO475" s="54">
        <v>58666.86</v>
      </c>
      <c r="AP475" s="53">
        <v>160547.06</v>
      </c>
      <c r="AQ475" s="53">
        <v>163478.71</v>
      </c>
      <c r="AR475" s="53">
        <v>157336.19</v>
      </c>
      <c r="AS475" s="53">
        <v>153007.7</v>
      </c>
      <c r="AT475" s="53">
        <v>153242.6</v>
      </c>
      <c r="AU475" s="53">
        <f t="array" ref="AU475">XLOOKUP(C475,'PL TOTAL D0'!A:A,'PL TOTAL D0'!C:C,"")</f>
        <v>157413.8</v>
      </c>
    </row>
    <row r="476" ht="15.75" customHeight="1">
      <c r="A476" s="41" t="s">
        <v>43</v>
      </c>
      <c r="B476" s="42" t="s">
        <v>1641</v>
      </c>
      <c r="C476" s="43" t="s">
        <v>1644</v>
      </c>
      <c r="D476" s="44" t="s">
        <v>18</v>
      </c>
      <c r="E476" s="45" t="s">
        <v>29</v>
      </c>
      <c r="F476" s="44" t="s">
        <v>162</v>
      </c>
      <c r="G476" s="44" t="str">
        <f t="shared" si="1"/>
        <v>Bruno</v>
      </c>
      <c r="H476" s="46" t="s">
        <v>97</v>
      </c>
      <c r="I476" s="46" t="s">
        <v>24</v>
      </c>
      <c r="J476" s="44" t="str">
        <f t="shared" si="7"/>
        <v>Não</v>
      </c>
      <c r="K476" s="47">
        <v>45006.0</v>
      </c>
      <c r="L476" s="45"/>
      <c r="M476" s="45" t="s">
        <v>55</v>
      </c>
      <c r="N476" s="48">
        <v>0.012</v>
      </c>
      <c r="O476" s="44" t="s">
        <v>24</v>
      </c>
      <c r="P476" s="49">
        <v>0.0</v>
      </c>
      <c r="Q476" s="139"/>
      <c r="R476" s="139"/>
      <c r="S476" s="45" t="s">
        <v>99</v>
      </c>
      <c r="T476" s="24" t="s">
        <v>1643</v>
      </c>
      <c r="U476" s="9" t="s">
        <v>29</v>
      </c>
      <c r="V476" s="51" t="str">
        <f t="shared" si="3"/>
        <v>Ativo</v>
      </c>
      <c r="W476" s="45"/>
      <c r="X476" s="52" t="s">
        <v>110</v>
      </c>
      <c r="Y476" s="54"/>
      <c r="Z476" s="54"/>
      <c r="AA476" s="54"/>
      <c r="AB476" s="54"/>
      <c r="AC476" s="54"/>
      <c r="AD476" s="54"/>
      <c r="AE476" s="54">
        <v>711474.6</v>
      </c>
      <c r="AF476" s="54">
        <v>664128.98</v>
      </c>
      <c r="AG476" s="54">
        <v>671497.32</v>
      </c>
      <c r="AH476" s="54">
        <v>675072.26</v>
      </c>
      <c r="AI476" s="54">
        <v>680203.78</v>
      </c>
      <c r="AJ476" s="54">
        <v>684676.14</v>
      </c>
      <c r="AK476" s="54">
        <v>686452.52</v>
      </c>
      <c r="AL476" s="54">
        <v>690160.78</v>
      </c>
      <c r="AM476" s="54">
        <v>697458.11</v>
      </c>
      <c r="AN476" s="54">
        <v>704478.61</v>
      </c>
      <c r="AO476" s="54">
        <v>705505.43</v>
      </c>
      <c r="AP476" s="53">
        <v>1111761.26</v>
      </c>
      <c r="AQ476" s="53">
        <v>1120231.44</v>
      </c>
      <c r="AR476" s="53">
        <v>1127213.29</v>
      </c>
      <c r="AS476" s="53">
        <v>1134918.0</v>
      </c>
      <c r="AT476" s="53">
        <v>1140503.0</v>
      </c>
      <c r="AU476" s="53">
        <f t="array" ref="AU476">XLOOKUP(C476,'PL TOTAL D0'!A:A,'PL TOTAL D0'!C:C,"")</f>
        <v>1139857</v>
      </c>
    </row>
    <row r="477" ht="15.75" customHeight="1">
      <c r="A477" s="41" t="s">
        <v>43</v>
      </c>
      <c r="B477" s="42" t="s">
        <v>1645</v>
      </c>
      <c r="C477" s="43" t="s">
        <v>1646</v>
      </c>
      <c r="D477" s="44" t="s">
        <v>95</v>
      </c>
      <c r="E477" s="45" t="s">
        <v>29</v>
      </c>
      <c r="F477" s="44" t="s">
        <v>96</v>
      </c>
      <c r="G477" s="44" t="str">
        <f t="shared" si="1"/>
        <v>Breno</v>
      </c>
      <c r="H477" s="46" t="s">
        <v>97</v>
      </c>
      <c r="I477" s="46" t="s">
        <v>24</v>
      </c>
      <c r="J477" s="44" t="str">
        <f t="shared" si="7"/>
        <v>Não</v>
      </c>
      <c r="K477" s="47">
        <v>45104.0</v>
      </c>
      <c r="L477" s="62"/>
      <c r="M477" s="45" t="s">
        <v>1362</v>
      </c>
      <c r="N477" s="48">
        <v>0.012</v>
      </c>
      <c r="O477" s="44" t="s">
        <v>48</v>
      </c>
      <c r="P477" s="49">
        <v>0.1</v>
      </c>
      <c r="Q477" s="50"/>
      <c r="R477" s="50"/>
      <c r="S477" s="45" t="s">
        <v>99</v>
      </c>
      <c r="T477" s="24" t="s">
        <v>1647</v>
      </c>
      <c r="U477" s="9" t="s">
        <v>780</v>
      </c>
      <c r="V477" s="51" t="str">
        <f t="shared" si="3"/>
        <v>Ativo</v>
      </c>
      <c r="W477" s="45"/>
      <c r="X477" s="52" t="s">
        <v>110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155770.65</v>
      </c>
      <c r="AI477" s="54">
        <v>286860.28</v>
      </c>
      <c r="AJ477" s="54">
        <v>406228.53</v>
      </c>
      <c r="AK477" s="54">
        <v>408929.28</v>
      </c>
      <c r="AL477" s="54">
        <v>410236.8</v>
      </c>
      <c r="AM477" s="54">
        <v>415850.21</v>
      </c>
      <c r="AN477" s="54">
        <v>420654.55</v>
      </c>
      <c r="AO477" s="54">
        <v>421571.79</v>
      </c>
      <c r="AP477" s="53">
        <v>424971.39</v>
      </c>
      <c r="AQ477" s="53">
        <v>428542.58</v>
      </c>
      <c r="AR477" s="53">
        <v>428300.89</v>
      </c>
      <c r="AS477" s="53">
        <v>472427.2</v>
      </c>
      <c r="AT477" s="53">
        <v>483335.0</v>
      </c>
      <c r="AU477" s="53">
        <f t="array" ref="AU477">XLOOKUP(C477,'PL TOTAL D0'!A:A,'PL TOTAL D0'!C:C,"")</f>
        <v>485412</v>
      </c>
    </row>
    <row r="478" ht="15.75" customHeight="1">
      <c r="A478" s="41" t="s">
        <v>43</v>
      </c>
      <c r="B478" s="42" t="s">
        <v>1648</v>
      </c>
      <c r="C478" s="43" t="s">
        <v>1649</v>
      </c>
      <c r="D478" s="44" t="s">
        <v>18</v>
      </c>
      <c r="E478" s="45" t="s">
        <v>170</v>
      </c>
      <c r="F478" s="44" t="s">
        <v>191</v>
      </c>
      <c r="G478" s="44" t="str">
        <f t="shared" si="1"/>
        <v>#N/A</v>
      </c>
      <c r="H478" s="46" t="s">
        <v>140</v>
      </c>
      <c r="I478" s="46" t="s">
        <v>213</v>
      </c>
      <c r="J478" s="44" t="str">
        <f t="shared" si="7"/>
        <v>Não</v>
      </c>
      <c r="K478" s="47">
        <v>45163.0</v>
      </c>
      <c r="L478" s="62"/>
      <c r="M478" s="45" t="s">
        <v>47</v>
      </c>
      <c r="N478" s="48">
        <v>0.015</v>
      </c>
      <c r="O478" s="44" t="s">
        <v>48</v>
      </c>
      <c r="P478" s="49">
        <v>0.1</v>
      </c>
      <c r="Q478" s="139"/>
      <c r="R478" s="50" t="s">
        <v>1650</v>
      </c>
      <c r="S478" s="45" t="s">
        <v>99</v>
      </c>
      <c r="T478" s="24" t="s">
        <v>1651</v>
      </c>
      <c r="U478" s="9" t="s">
        <v>174</v>
      </c>
      <c r="V478" s="51" t="str">
        <f t="shared" si="3"/>
        <v>Ativo</v>
      </c>
      <c r="W478" s="45"/>
      <c r="X478" s="52" t="s">
        <v>101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 t="str">
        <f t="array" ref="AU478">XLOOKUP(C478,'PL TOTAL D0'!A:A,'PL TOTAL D0'!C:C,"")</f>
        <v/>
      </c>
    </row>
    <row r="479" ht="15.75" customHeight="1">
      <c r="A479" s="41" t="s">
        <v>43</v>
      </c>
      <c r="B479" s="61" t="s">
        <v>1652</v>
      </c>
      <c r="C479" s="43" t="s">
        <v>1653</v>
      </c>
      <c r="D479" s="44" t="s">
        <v>18</v>
      </c>
      <c r="E479" s="45" t="s">
        <v>19</v>
      </c>
      <c r="F479" s="44" t="s">
        <v>250</v>
      </c>
      <c r="G479" s="44" t="str">
        <f t="shared" si="1"/>
        <v>#N/A</v>
      </c>
      <c r="H479" s="51" t="s">
        <v>140</v>
      </c>
      <c r="I479" s="46" t="s">
        <v>213</v>
      </c>
      <c r="J479" s="44" t="str">
        <f t="shared" si="7"/>
        <v>Não</v>
      </c>
      <c r="K479" s="47">
        <v>45163.0</v>
      </c>
      <c r="L479" s="62"/>
      <c r="M479" s="45" t="s">
        <v>263</v>
      </c>
      <c r="N479" s="48">
        <v>0.02</v>
      </c>
      <c r="O479" s="44" t="s">
        <v>48</v>
      </c>
      <c r="P479" s="49">
        <v>0.2</v>
      </c>
      <c r="Q479" s="139"/>
      <c r="R479" s="139"/>
      <c r="S479" s="45" t="s">
        <v>99</v>
      </c>
      <c r="T479" s="24" t="s">
        <v>1654</v>
      </c>
      <c r="U479" s="9" t="s">
        <v>145</v>
      </c>
      <c r="V479" s="51" t="str">
        <f t="shared" si="3"/>
        <v>Ativo</v>
      </c>
      <c r="W479" s="45"/>
      <c r="X479" s="52" t="s">
        <v>110</v>
      </c>
      <c r="Y479" s="54"/>
      <c r="Z479" s="54"/>
      <c r="AA479" s="54"/>
      <c r="AB479" s="54"/>
      <c r="AC479" s="54"/>
      <c r="AD479" s="54"/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42" t="s">
        <v>1655</v>
      </c>
      <c r="C480" s="43" t="s">
        <v>1656</v>
      </c>
      <c r="D480" s="44" t="s">
        <v>95</v>
      </c>
      <c r="E480" s="45" t="s">
        <v>29</v>
      </c>
      <c r="F480" s="44" t="s">
        <v>96</v>
      </c>
      <c r="G480" s="44" t="str">
        <f t="shared" si="1"/>
        <v>Augusto</v>
      </c>
      <c r="H480" s="46" t="s">
        <v>97</v>
      </c>
      <c r="I480" s="46" t="s">
        <v>24</v>
      </c>
      <c r="J480" s="44" t="str">
        <f t="shared" si="7"/>
        <v>Não</v>
      </c>
      <c r="K480" s="47">
        <v>45142.0</v>
      </c>
      <c r="L480" s="62"/>
      <c r="M480" s="45" t="s">
        <v>98</v>
      </c>
      <c r="N480" s="48">
        <v>0.012</v>
      </c>
      <c r="O480" s="44" t="s">
        <v>48</v>
      </c>
      <c r="P480" s="49">
        <v>0.1</v>
      </c>
      <c r="Q480" s="139"/>
      <c r="R480" s="139"/>
      <c r="S480" s="45" t="s">
        <v>99</v>
      </c>
      <c r="T480" s="24" t="s">
        <v>1657</v>
      </c>
      <c r="U480" s="9" t="s">
        <v>29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113710.95</v>
      </c>
      <c r="AK480" s="54">
        <v>140590.94</v>
      </c>
      <c r="AL480" s="54">
        <v>140857.09</v>
      </c>
      <c r="AM480" s="54">
        <v>143109.31</v>
      </c>
      <c r="AN480" s="54">
        <v>145201.68</v>
      </c>
      <c r="AO480" s="54">
        <v>103439.6</v>
      </c>
      <c r="AP480" s="53">
        <v>104207.06</v>
      </c>
      <c r="AQ480" s="53">
        <v>104868.18</v>
      </c>
      <c r="AR480" s="53">
        <v>104717.38</v>
      </c>
      <c r="AS480" s="53">
        <v>53741.27</v>
      </c>
      <c r="AT480" s="53">
        <v>54026.77</v>
      </c>
      <c r="AU480" s="53">
        <f t="array" ref="AU480">XLOOKUP(C480,'PL TOTAL D0'!A:A,'PL TOTAL D0'!C:C,"")</f>
        <v>54452.65</v>
      </c>
    </row>
    <row r="481" ht="15.75" customHeight="1">
      <c r="A481" s="41" t="s">
        <v>43</v>
      </c>
      <c r="B481" s="42" t="s">
        <v>1658</v>
      </c>
      <c r="C481" s="43" t="s">
        <v>1659</v>
      </c>
      <c r="D481" s="44" t="s">
        <v>18</v>
      </c>
      <c r="E481" s="45" t="s">
        <v>19</v>
      </c>
      <c r="F481" s="44" t="s">
        <v>250</v>
      </c>
      <c r="G481" s="44" t="str">
        <f t="shared" si="1"/>
        <v>Augusto</v>
      </c>
      <c r="H481" s="46" t="s">
        <v>97</v>
      </c>
      <c r="I481" s="46" t="s">
        <v>24</v>
      </c>
      <c r="J481" s="44" t="str">
        <f t="shared" si="7"/>
        <v>Não</v>
      </c>
      <c r="K481" s="47">
        <v>45061.0</v>
      </c>
      <c r="L481" s="45"/>
      <c r="M481" s="45" t="s">
        <v>55</v>
      </c>
      <c r="N481" s="48">
        <v>0.012</v>
      </c>
      <c r="O481" s="44" t="s">
        <v>24</v>
      </c>
      <c r="P481" s="49">
        <v>0.0</v>
      </c>
      <c r="Q481" s="15"/>
      <c r="R481" s="74"/>
      <c r="S481" s="45" t="s">
        <v>99</v>
      </c>
      <c r="T481" s="24" t="s">
        <v>1660</v>
      </c>
      <c r="U481" s="9" t="s">
        <v>19</v>
      </c>
      <c r="V481" s="51" t="str">
        <f t="shared" si="3"/>
        <v>Ativo</v>
      </c>
      <c r="W481" s="45"/>
      <c r="X481" s="52" t="s">
        <v>110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100563.06</v>
      </c>
      <c r="AH481" s="54">
        <v>101482.84</v>
      </c>
      <c r="AI481" s="54">
        <v>98285.69</v>
      </c>
      <c r="AJ481" s="54">
        <v>99818.75</v>
      </c>
      <c r="AK481" s="54">
        <v>101218.18</v>
      </c>
      <c r="AL481" s="54">
        <v>102112.14</v>
      </c>
      <c r="AM481" s="54">
        <v>107887.84</v>
      </c>
      <c r="AN481" s="54">
        <v>112538.41</v>
      </c>
      <c r="AO481" s="54">
        <v>115488.71</v>
      </c>
      <c r="AP481" s="53">
        <v>117061.56</v>
      </c>
      <c r="AQ481" s="53">
        <v>124791.66</v>
      </c>
      <c r="AR481" s="53">
        <v>129535.66</v>
      </c>
      <c r="AS481" s="53">
        <v>130442.0</v>
      </c>
      <c r="AT481" s="53">
        <v>131948.4</v>
      </c>
      <c r="AU481" s="53">
        <f t="array" ref="AU481">XLOOKUP(C481,'PL TOTAL D0'!A:A,'PL TOTAL D0'!C:C,"")</f>
        <v>132021.6</v>
      </c>
    </row>
    <row r="482" ht="15.75" customHeight="1">
      <c r="A482" s="41" t="s">
        <v>43</v>
      </c>
      <c r="B482" s="42" t="s">
        <v>1661</v>
      </c>
      <c r="C482" s="43" t="s">
        <v>1662</v>
      </c>
      <c r="D482" s="44" t="s">
        <v>18</v>
      </c>
      <c r="E482" s="45" t="s">
        <v>29</v>
      </c>
      <c r="F482" s="44" t="s">
        <v>162</v>
      </c>
      <c r="G482" s="44" t="str">
        <f t="shared" si="1"/>
        <v>Augusto</v>
      </c>
      <c r="H482" s="46" t="s">
        <v>97</v>
      </c>
      <c r="I482" s="46" t="s">
        <v>24</v>
      </c>
      <c r="J482" s="44" t="str">
        <f t="shared" si="7"/>
        <v>Sim</v>
      </c>
      <c r="K482" s="47">
        <v>45163.0</v>
      </c>
      <c r="L482" s="62"/>
      <c r="M482" s="45" t="s">
        <v>55</v>
      </c>
      <c r="N482" s="48">
        <v>0.012</v>
      </c>
      <c r="O482" s="44" t="s">
        <v>24</v>
      </c>
      <c r="P482" s="49">
        <v>0.0</v>
      </c>
      <c r="Q482" s="76" t="s">
        <v>1663</v>
      </c>
      <c r="R482" s="139"/>
      <c r="S482" s="45" t="s">
        <v>99</v>
      </c>
      <c r="T482" s="56" t="s">
        <v>1664</v>
      </c>
      <c r="U482" s="9" t="s">
        <v>29</v>
      </c>
      <c r="V482" s="51" t="str">
        <f t="shared" si="3"/>
        <v>Ativo</v>
      </c>
      <c r="W482" s="45"/>
      <c r="X482" s="52" t="s">
        <v>110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69433.98</v>
      </c>
      <c r="AL482" s="54">
        <v>119309.69</v>
      </c>
      <c r="AM482" s="54">
        <v>120232.86</v>
      </c>
      <c r="AN482" s="54">
        <v>121160.89</v>
      </c>
      <c r="AO482" s="54">
        <v>111265.43</v>
      </c>
      <c r="AP482" s="53">
        <v>101675.26</v>
      </c>
      <c r="AQ482" s="53">
        <v>94987.15</v>
      </c>
      <c r="AR482" s="53">
        <v>88119.86</v>
      </c>
      <c r="AS482" s="53">
        <v>81028.38</v>
      </c>
      <c r="AT482" s="53">
        <v>73568.12</v>
      </c>
      <c r="AU482" s="53">
        <f t="array" ref="AU482">XLOOKUP(C482,'PL TOTAL D0'!A:A,'PL TOTAL D0'!C:C,"")</f>
        <v>65604.19</v>
      </c>
    </row>
    <row r="483" ht="15.75" customHeight="1">
      <c r="A483" s="41" t="s">
        <v>43</v>
      </c>
      <c r="B483" s="42" t="s">
        <v>1665</v>
      </c>
      <c r="C483" s="43" t="s">
        <v>1666</v>
      </c>
      <c r="D483" s="44" t="s">
        <v>18</v>
      </c>
      <c r="E483" s="45" t="s">
        <v>19</v>
      </c>
      <c r="F483" s="44" t="s">
        <v>20</v>
      </c>
      <c r="G483" s="44" t="str">
        <f t="shared" si="1"/>
        <v>#N/A</v>
      </c>
      <c r="H483" s="51" t="s">
        <v>140</v>
      </c>
      <c r="I483" s="46" t="s">
        <v>213</v>
      </c>
      <c r="J483" s="44" t="str">
        <f t="shared" si="7"/>
        <v>Não</v>
      </c>
      <c r="K483" s="47">
        <v>45163.0</v>
      </c>
      <c r="L483" s="62"/>
      <c r="M483" s="45" t="s">
        <v>55</v>
      </c>
      <c r="N483" s="48">
        <v>0.01</v>
      </c>
      <c r="O483" s="44" t="s">
        <v>24</v>
      </c>
      <c r="P483" s="49">
        <v>0.0</v>
      </c>
      <c r="Q483" s="139"/>
      <c r="R483" s="184"/>
      <c r="S483" s="45" t="s">
        <v>99</v>
      </c>
      <c r="T483" s="24" t="s">
        <v>1667</v>
      </c>
      <c r="U483" s="9" t="s">
        <v>19</v>
      </c>
      <c r="V483" s="51" t="str">
        <f t="shared" si="3"/>
        <v>Inativo</v>
      </c>
      <c r="W483" s="45"/>
      <c r="X483" s="52" t="s">
        <v>110</v>
      </c>
      <c r="Y483" s="54"/>
      <c r="Z483" s="54"/>
      <c r="AA483" s="54"/>
      <c r="AB483" s="54"/>
      <c r="AC483" s="54"/>
      <c r="AD483" s="54">
        <v>0.0</v>
      </c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1668</v>
      </c>
      <c r="C484" s="43" t="s">
        <v>1669</v>
      </c>
      <c r="D484" s="44" t="s">
        <v>18</v>
      </c>
      <c r="E484" s="45" t="s">
        <v>29</v>
      </c>
      <c r="F484" s="45" t="s">
        <v>135</v>
      </c>
      <c r="G484" s="44" t="str">
        <f t="shared" si="1"/>
        <v>Augusto</v>
      </c>
      <c r="H484" s="46" t="s">
        <v>97</v>
      </c>
      <c r="I484" s="46" t="s">
        <v>24</v>
      </c>
      <c r="J484" s="44" t="str">
        <f t="shared" si="7"/>
        <v>Não</v>
      </c>
      <c r="K484" s="47">
        <v>45048.0</v>
      </c>
      <c r="L484" s="45"/>
      <c r="M484" s="45" t="s">
        <v>55</v>
      </c>
      <c r="N484" s="48">
        <v>0.012</v>
      </c>
      <c r="O484" s="44" t="s">
        <v>24</v>
      </c>
      <c r="P484" s="49">
        <v>0.0</v>
      </c>
      <c r="Q484" s="139"/>
      <c r="R484" s="139"/>
      <c r="S484" s="45" t="s">
        <v>99</v>
      </c>
      <c r="T484" s="24" t="s">
        <v>1670</v>
      </c>
      <c r="U484" s="9" t="s">
        <v>29</v>
      </c>
      <c r="V484" s="51" t="str">
        <f t="shared" si="3"/>
        <v>Ativo</v>
      </c>
      <c r="W484" s="45"/>
      <c r="X484" s="52" t="s">
        <v>110</v>
      </c>
      <c r="Y484" s="54"/>
      <c r="Z484" s="54"/>
      <c r="AA484" s="54"/>
      <c r="AB484" s="54"/>
      <c r="AC484" s="54"/>
      <c r="AD484" s="54"/>
      <c r="AE484" s="54">
        <v>0.0</v>
      </c>
      <c r="AF484" s="54">
        <v>0.0</v>
      </c>
      <c r="AG484" s="54">
        <v>230828.89</v>
      </c>
      <c r="AH484" s="54">
        <v>233457.5</v>
      </c>
      <c r="AI484" s="54">
        <v>235284.62</v>
      </c>
      <c r="AJ484" s="54">
        <v>236929.21</v>
      </c>
      <c r="AK484" s="54">
        <v>236309.68</v>
      </c>
      <c r="AL484" s="54">
        <v>237754.02</v>
      </c>
      <c r="AM484" s="54">
        <v>240176.41</v>
      </c>
      <c r="AN484" s="54">
        <v>242739.59</v>
      </c>
      <c r="AO484" s="54">
        <v>241480.57</v>
      </c>
      <c r="AP484" s="53">
        <v>243002.64</v>
      </c>
      <c r="AQ484" s="53">
        <v>244225.82</v>
      </c>
      <c r="AR484" s="53">
        <v>244913.65</v>
      </c>
      <c r="AS484" s="53">
        <v>246827.4</v>
      </c>
      <c r="AT484" s="53">
        <v>247926.1</v>
      </c>
      <c r="AU484" s="53">
        <f t="array" ref="AU484">XLOOKUP(C484,'PL TOTAL D0'!A:A,'PL TOTAL D0'!C:C,"")</f>
        <v>247064.3</v>
      </c>
    </row>
    <row r="485" ht="15.75" customHeight="1">
      <c r="A485" s="41" t="s">
        <v>43</v>
      </c>
      <c r="B485" s="42" t="s">
        <v>1671</v>
      </c>
      <c r="C485" s="43" t="s">
        <v>1672</v>
      </c>
      <c r="D485" s="44" t="s">
        <v>18</v>
      </c>
      <c r="E485" s="45" t="s">
        <v>19</v>
      </c>
      <c r="F485" s="44" t="s">
        <v>207</v>
      </c>
      <c r="G485" s="44" t="str">
        <f t="shared" si="1"/>
        <v>Augusto</v>
      </c>
      <c r="H485" s="51" t="s">
        <v>140</v>
      </c>
      <c r="I485" s="51" t="s">
        <v>213</v>
      </c>
      <c r="J485" s="44" t="str">
        <f t="shared" si="7"/>
        <v>Não</v>
      </c>
      <c r="K485" s="47">
        <v>45029.0</v>
      </c>
      <c r="L485" s="45"/>
      <c r="M485" s="24" t="s">
        <v>184</v>
      </c>
      <c r="N485" s="58">
        <v>0.025</v>
      </c>
      <c r="O485" s="9" t="s">
        <v>185</v>
      </c>
      <c r="P485" s="59">
        <v>0.2</v>
      </c>
      <c r="Q485" s="139"/>
      <c r="R485" s="138" t="s">
        <v>1673</v>
      </c>
      <c r="S485" s="45" t="s">
        <v>99</v>
      </c>
      <c r="T485" s="24" t="s">
        <v>1674</v>
      </c>
      <c r="U485" s="9" t="s">
        <v>19</v>
      </c>
      <c r="V485" s="51" t="str">
        <f t="shared" si="3"/>
        <v>Ativo</v>
      </c>
      <c r="W485" s="45"/>
      <c r="X485" s="52" t="s">
        <v>110</v>
      </c>
      <c r="Y485" s="54"/>
      <c r="Z485" s="54"/>
      <c r="AA485" s="54"/>
      <c r="AB485" s="54"/>
      <c r="AC485" s="54">
        <v>0.0</v>
      </c>
      <c r="AD485" s="54">
        <v>0.0</v>
      </c>
      <c r="AE485" s="54">
        <v>0.0</v>
      </c>
      <c r="AF485" s="54">
        <v>286046.33</v>
      </c>
      <c r="AG485" s="54">
        <v>289366.31</v>
      </c>
      <c r="AH485" s="54">
        <v>292898.11</v>
      </c>
      <c r="AI485" s="54">
        <v>295833.26</v>
      </c>
      <c r="AJ485" s="54">
        <v>297702.8</v>
      </c>
      <c r="AK485" s="54">
        <v>300124.35</v>
      </c>
      <c r="AL485" s="54">
        <v>302212.93</v>
      </c>
      <c r="AM485" s="54">
        <v>305456.62</v>
      </c>
      <c r="AN485" s="54">
        <v>308888.3</v>
      </c>
      <c r="AO485" s="54">
        <v>309347.39</v>
      </c>
      <c r="AP485" s="53">
        <v>225.73</v>
      </c>
      <c r="AQ485" s="53">
        <v>68.39</v>
      </c>
      <c r="AR485" s="53">
        <v>68.39</v>
      </c>
      <c r="AS485" s="53">
        <v>68.39</v>
      </c>
      <c r="AT485" s="53">
        <v>68.43</v>
      </c>
      <c r="AU485" s="53">
        <f t="array" ref="AU485">XLOOKUP(C485,'PL TOTAL D0'!A:A,'PL TOTAL D0'!C:C,"")</f>
        <v>68.43</v>
      </c>
    </row>
    <row r="486" ht="15.75" customHeight="1">
      <c r="A486" s="41" t="s">
        <v>43</v>
      </c>
      <c r="B486" s="61" t="s">
        <v>1675</v>
      </c>
      <c r="C486" s="43" t="s">
        <v>1676</v>
      </c>
      <c r="D486" s="44" t="s">
        <v>18</v>
      </c>
      <c r="E486" s="45" t="s">
        <v>29</v>
      </c>
      <c r="F486" s="44" t="s">
        <v>946</v>
      </c>
      <c r="G486" s="44" t="str">
        <f t="shared" si="1"/>
        <v>Augusto</v>
      </c>
      <c r="H486" s="46" t="s">
        <v>97</v>
      </c>
      <c r="I486" s="46" t="s">
        <v>24</v>
      </c>
      <c r="J486" s="44" t="str">
        <f t="shared" si="7"/>
        <v>Não</v>
      </c>
      <c r="K486" s="47">
        <v>44995.0</v>
      </c>
      <c r="L486" s="45"/>
      <c r="M486" s="45" t="s">
        <v>184</v>
      </c>
      <c r="N486" s="48">
        <v>0.025</v>
      </c>
      <c r="O486" s="44" t="s">
        <v>185</v>
      </c>
      <c r="P486" s="49">
        <v>0.2</v>
      </c>
      <c r="Q486" s="50"/>
      <c r="R486" s="50"/>
      <c r="S486" s="45" t="s">
        <v>99</v>
      </c>
      <c r="T486" s="24" t="s">
        <v>1677</v>
      </c>
      <c r="U486" s="9" t="s">
        <v>145</v>
      </c>
      <c r="V486" s="51" t="str">
        <f t="shared" si="3"/>
        <v>Ativo</v>
      </c>
      <c r="W486" s="45"/>
      <c r="X486" s="52" t="s">
        <v>101</v>
      </c>
      <c r="Y486" s="54"/>
      <c r="Z486" s="54"/>
      <c r="AA486" s="54"/>
      <c r="AB486" s="54"/>
      <c r="AC486" s="54"/>
      <c r="AD486" s="54"/>
      <c r="AE486" s="54">
        <v>367764.99</v>
      </c>
      <c r="AF486" s="54">
        <v>367686.19</v>
      </c>
      <c r="AG486" s="54">
        <v>406919.01</v>
      </c>
      <c r="AH486" s="54">
        <v>438425.42</v>
      </c>
      <c r="AI486" s="54">
        <v>436082.42</v>
      </c>
      <c r="AJ486" s="54">
        <v>416674.53</v>
      </c>
      <c r="AK486" s="54">
        <v>366586.03</v>
      </c>
      <c r="AL486" s="54">
        <v>348048.83</v>
      </c>
      <c r="AM486" s="54">
        <v>374041.62</v>
      </c>
      <c r="AN486" s="54">
        <v>391888.29</v>
      </c>
      <c r="AO486" s="54">
        <v>364856.23</v>
      </c>
      <c r="AP486" s="53">
        <v>369881.45</v>
      </c>
      <c r="AQ486" s="53">
        <v>376620.2</v>
      </c>
      <c r="AR486" s="53">
        <v>362153.74</v>
      </c>
      <c r="AS486" s="53">
        <v>350348.5</v>
      </c>
      <c r="AT486" s="53">
        <v>350873.1</v>
      </c>
      <c r="AU486" s="53">
        <f t="array" ref="AU486">XLOOKUP(C486,'PL TOTAL D0'!A:A,'PL TOTAL D0'!C:C,"")</f>
        <v>327463</v>
      </c>
    </row>
    <row r="487" ht="15.75" customHeight="1">
      <c r="A487" s="41" t="s">
        <v>43</v>
      </c>
      <c r="B487" s="61" t="s">
        <v>1675</v>
      </c>
      <c r="C487" s="43" t="s">
        <v>1678</v>
      </c>
      <c r="D487" s="44" t="s">
        <v>18</v>
      </c>
      <c r="E487" s="45" t="s">
        <v>29</v>
      </c>
      <c r="F487" s="44" t="s">
        <v>946</v>
      </c>
      <c r="G487" s="44" t="str">
        <f t="shared" si="1"/>
        <v>Augusto</v>
      </c>
      <c r="H487" s="46" t="s">
        <v>97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412</v>
      </c>
      <c r="N487" s="48">
        <v>0.02</v>
      </c>
      <c r="O487" s="44" t="s">
        <v>185</v>
      </c>
      <c r="P487" s="49">
        <v>0.2</v>
      </c>
      <c r="Q487" s="50"/>
      <c r="R487" s="50"/>
      <c r="S487" s="45" t="s">
        <v>99</v>
      </c>
      <c r="T487" s="24" t="s">
        <v>1677</v>
      </c>
      <c r="U487" s="9" t="s">
        <v>145</v>
      </c>
      <c r="V487" s="51" t="str">
        <f t="shared" si="3"/>
        <v>Ativo</v>
      </c>
      <c r="W487" s="45"/>
      <c r="X487" s="52" t="s">
        <v>101</v>
      </c>
      <c r="Y487" s="54"/>
      <c r="Z487" s="54"/>
      <c r="AA487" s="54"/>
      <c r="AB487" s="54"/>
      <c r="AC487" s="54"/>
      <c r="AD487" s="54"/>
      <c r="AE487" s="54">
        <v>156498.64</v>
      </c>
      <c r="AF487" s="54">
        <v>159700.37</v>
      </c>
      <c r="AG487" s="54">
        <v>174038.01</v>
      </c>
      <c r="AH487" s="54">
        <v>187209.86</v>
      </c>
      <c r="AI487" s="54">
        <v>201894.44</v>
      </c>
      <c r="AJ487" s="54">
        <v>203267.32</v>
      </c>
      <c r="AK487" s="54">
        <v>200471.45</v>
      </c>
      <c r="AL487" s="54">
        <v>183105.1</v>
      </c>
      <c r="AM487" s="54">
        <v>196445.33</v>
      </c>
      <c r="AN487" s="54">
        <v>207938.86</v>
      </c>
      <c r="AO487" s="54">
        <v>191185.99</v>
      </c>
      <c r="AP487" s="53">
        <v>189479.82</v>
      </c>
      <c r="AQ487" s="53">
        <v>196353.37</v>
      </c>
      <c r="AR487" s="53">
        <v>180285.43</v>
      </c>
      <c r="AS487" s="53">
        <v>166397.3</v>
      </c>
      <c r="AT487" s="53">
        <v>165460.1</v>
      </c>
      <c r="AU487" s="53">
        <f t="array" ref="AU487">XLOOKUP(C487,'PL TOTAL D0'!A:A,'PL TOTAL D0'!C:C,"")</f>
        <v>155545.4</v>
      </c>
    </row>
    <row r="488" ht="15.75" customHeight="1">
      <c r="A488" s="41" t="s">
        <v>43</v>
      </c>
      <c r="B488" s="61" t="s">
        <v>1679</v>
      </c>
      <c r="C488" s="43" t="s">
        <v>1680</v>
      </c>
      <c r="D488" s="44" t="s">
        <v>18</v>
      </c>
      <c r="E488" s="45" t="s">
        <v>170</v>
      </c>
      <c r="F488" s="44" t="s">
        <v>191</v>
      </c>
      <c r="G488" s="44" t="str">
        <f t="shared" si="1"/>
        <v>Bruno</v>
      </c>
      <c r="H488" s="46" t="s">
        <v>97</v>
      </c>
      <c r="I488" s="46" t="s">
        <v>24</v>
      </c>
      <c r="J488" s="44" t="str">
        <f t="shared" si="7"/>
        <v>Não</v>
      </c>
      <c r="K488" s="47">
        <v>45002.0</v>
      </c>
      <c r="L488" s="45"/>
      <c r="M488" s="45" t="s">
        <v>98</v>
      </c>
      <c r="N488" s="48">
        <v>0.01</v>
      </c>
      <c r="O488" s="44" t="s">
        <v>24</v>
      </c>
      <c r="P488" s="49">
        <v>0.0</v>
      </c>
      <c r="Q488" s="139"/>
      <c r="R488" s="139"/>
      <c r="S488" s="45" t="s">
        <v>99</v>
      </c>
      <c r="T488" s="24" t="s">
        <v>1681</v>
      </c>
      <c r="U488" s="9" t="s">
        <v>34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943347.36</v>
      </c>
      <c r="AF488" s="54">
        <v>950389.54</v>
      </c>
      <c r="AG488" s="54">
        <v>1089087.97</v>
      </c>
      <c r="AH488" s="54">
        <v>1096279.87</v>
      </c>
      <c r="AI488" s="54">
        <v>1104974.04</v>
      </c>
      <c r="AJ488" s="54">
        <v>1113323.77</v>
      </c>
      <c r="AK488" s="54">
        <v>1400497.04</v>
      </c>
      <c r="AL488" s="54">
        <v>1401599.23</v>
      </c>
      <c r="AM488" s="54">
        <v>1425706.0</v>
      </c>
      <c r="AN488" s="54">
        <v>1441206.32</v>
      </c>
      <c r="AO488" s="54">
        <v>1439806.42</v>
      </c>
      <c r="AP488" s="53">
        <v>1446953.94</v>
      </c>
      <c r="AQ488" s="53">
        <v>1459910.2</v>
      </c>
      <c r="AR488" s="53">
        <v>1449446.83</v>
      </c>
      <c r="AS488" s="53">
        <v>1453175.0</v>
      </c>
      <c r="AT488" s="53">
        <v>1464827.0</v>
      </c>
      <c r="AU488" s="53">
        <f t="array" ref="AU488">XLOOKUP(C488,'PL TOTAL D0'!A:A,'PL TOTAL D0'!C:C,"")</f>
        <v>1470918</v>
      </c>
    </row>
    <row r="489" ht="15.75" customHeight="1">
      <c r="A489" s="41" t="s">
        <v>43</v>
      </c>
      <c r="B489" s="64" t="s">
        <v>1682</v>
      </c>
      <c r="C489" s="65" t="s">
        <v>1683</v>
      </c>
      <c r="D489" s="9" t="s">
        <v>18</v>
      </c>
      <c r="E489" s="24" t="s">
        <v>19</v>
      </c>
      <c r="F489" s="9" t="s">
        <v>207</v>
      </c>
      <c r="G489" s="44" t="str">
        <f t="shared" si="1"/>
        <v>Augusto</v>
      </c>
      <c r="H489" s="51" t="s">
        <v>140</v>
      </c>
      <c r="I489" s="51" t="s">
        <v>213</v>
      </c>
      <c r="J489" s="44" t="str">
        <f t="shared" si="7"/>
        <v>Não</v>
      </c>
      <c r="K489" s="57">
        <v>45390.0</v>
      </c>
      <c r="L489" s="45"/>
      <c r="M489" s="24" t="s">
        <v>1684</v>
      </c>
      <c r="N489" s="58">
        <v>0.02</v>
      </c>
      <c r="O489" s="9" t="s">
        <v>24</v>
      </c>
      <c r="P489" s="59">
        <v>0.0</v>
      </c>
      <c r="Q489" s="60"/>
      <c r="R489" s="139"/>
      <c r="S489" s="24" t="s">
        <v>99</v>
      </c>
      <c r="T489" s="5" t="s">
        <v>1685</v>
      </c>
      <c r="U489" s="9" t="s">
        <v>19</v>
      </c>
      <c r="V489" s="51" t="str">
        <f t="shared" si="3"/>
        <v>Ativo</v>
      </c>
      <c r="W489" s="45"/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1314611.13</v>
      </c>
      <c r="AS489" s="53">
        <v>0.0</v>
      </c>
      <c r="AT489" s="53">
        <v>10.89</v>
      </c>
      <c r="AU489" s="53">
        <f t="array" ref="AU489">XLOOKUP(C489,'PL TOTAL D0'!A:A,'PL TOTAL D0'!C:C,"")</f>
        <v>10.89</v>
      </c>
    </row>
    <row r="490" ht="15.75" customHeight="1">
      <c r="A490" s="41" t="s">
        <v>43</v>
      </c>
      <c r="B490" s="42" t="s">
        <v>1686</v>
      </c>
      <c r="C490" s="43" t="s">
        <v>1687</v>
      </c>
      <c r="D490" s="44" t="s">
        <v>18</v>
      </c>
      <c r="E490" s="45" t="s">
        <v>29</v>
      </c>
      <c r="F490" s="44" t="s">
        <v>288</v>
      </c>
      <c r="G490" s="44" t="str">
        <f t="shared" si="1"/>
        <v>Breno</v>
      </c>
      <c r="H490" s="51" t="s">
        <v>97</v>
      </c>
      <c r="I490" s="51" t="s">
        <v>24</v>
      </c>
      <c r="J490" s="44" t="str">
        <f t="shared" si="7"/>
        <v>Sim</v>
      </c>
      <c r="K490" s="47">
        <v>44908.0</v>
      </c>
      <c r="L490" s="45"/>
      <c r="M490" s="24" t="s">
        <v>184</v>
      </c>
      <c r="N490" s="58">
        <v>0.02</v>
      </c>
      <c r="O490" s="9" t="s">
        <v>185</v>
      </c>
      <c r="P490" s="49">
        <v>0.2</v>
      </c>
      <c r="Q490" s="220" t="s">
        <v>1688</v>
      </c>
      <c r="R490" s="60" t="s">
        <v>1689</v>
      </c>
      <c r="S490" s="45" t="s">
        <v>99</v>
      </c>
      <c r="T490" s="24" t="s">
        <v>1690</v>
      </c>
      <c r="U490" s="9" t="s">
        <v>29</v>
      </c>
      <c r="V490" s="51" t="str">
        <f t="shared" si="3"/>
        <v>Ativo</v>
      </c>
      <c r="W490" s="45"/>
      <c r="X490" s="52" t="s">
        <v>110</v>
      </c>
      <c r="Y490" s="54"/>
      <c r="Z490" s="54"/>
      <c r="AA490" s="54"/>
      <c r="AB490" s="54">
        <v>818196.58</v>
      </c>
      <c r="AC490" s="54">
        <v>828082.58</v>
      </c>
      <c r="AD490" s="54">
        <v>990968.05</v>
      </c>
      <c r="AE490" s="54">
        <v>1038419.02</v>
      </c>
      <c r="AF490" s="54">
        <v>1044490.68</v>
      </c>
      <c r="AG490" s="54">
        <v>1140148.39</v>
      </c>
      <c r="AH490" s="54">
        <v>1175009.74</v>
      </c>
      <c r="AI490" s="54">
        <v>1266407.64</v>
      </c>
      <c r="AJ490" s="54">
        <v>1248695.89</v>
      </c>
      <c r="AK490" s="54">
        <v>1251801.63</v>
      </c>
      <c r="AL490" s="54">
        <v>1230464.75</v>
      </c>
      <c r="AM490" s="54">
        <v>1260351.36</v>
      </c>
      <c r="AN490" s="54">
        <v>1280008.15</v>
      </c>
      <c r="AO490" s="54">
        <v>1284055.75</v>
      </c>
      <c r="AP490" s="53">
        <v>1307211.23</v>
      </c>
      <c r="AQ490" s="53">
        <v>802110.67</v>
      </c>
      <c r="AR490" s="53">
        <v>586142.46</v>
      </c>
      <c r="AS490" s="53">
        <v>564140.4</v>
      </c>
      <c r="AT490" s="53">
        <v>594395.2</v>
      </c>
      <c r="AU490" s="53">
        <f t="array" ref="AU490">XLOOKUP(C490,'PL TOTAL D0'!A:A,'PL TOTAL D0'!C:C,"")</f>
        <v>614749.2</v>
      </c>
    </row>
    <row r="491" ht="15.75" customHeight="1">
      <c r="A491" s="6" t="s">
        <v>43</v>
      </c>
      <c r="B491" s="55" t="s">
        <v>1686</v>
      </c>
      <c r="C491" s="56" t="s">
        <v>1691</v>
      </c>
      <c r="D491" s="9" t="s">
        <v>18</v>
      </c>
      <c r="E491" s="24" t="s">
        <v>29</v>
      </c>
      <c r="F491" s="9" t="s">
        <v>288</v>
      </c>
      <c r="G491" s="44" t="str">
        <f t="shared" si="1"/>
        <v>Breno</v>
      </c>
      <c r="H491" s="51" t="s">
        <v>97</v>
      </c>
      <c r="I491" s="51" t="s">
        <v>24</v>
      </c>
      <c r="J491" s="44" t="str">
        <f t="shared" si="7"/>
        <v>Sim</v>
      </c>
      <c r="K491" s="57">
        <v>45330.0</v>
      </c>
      <c r="L491" s="45"/>
      <c r="M491" s="24" t="s">
        <v>55</v>
      </c>
      <c r="N491" s="58">
        <v>0.012</v>
      </c>
      <c r="O491" s="9" t="s">
        <v>24</v>
      </c>
      <c r="P491" s="59">
        <v>0.0</v>
      </c>
      <c r="Q491" s="60" t="s">
        <v>1692</v>
      </c>
      <c r="R491" s="70" t="s">
        <v>1693</v>
      </c>
      <c r="S491" s="24" t="s">
        <v>99</v>
      </c>
      <c r="T491" s="24" t="s">
        <v>1690</v>
      </c>
      <c r="U491" s="9" t="s">
        <v>29</v>
      </c>
      <c r="V491" s="51" t="str">
        <f t="shared" si="3"/>
        <v>Ativo</v>
      </c>
      <c r="W491" s="45"/>
      <c r="X491" s="52" t="s">
        <v>110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>
        <v>0.0</v>
      </c>
      <c r="AQ491" s="53">
        <v>527081.27</v>
      </c>
      <c r="AR491" s="53">
        <v>715155.64</v>
      </c>
      <c r="AS491" s="53">
        <v>718123.2</v>
      </c>
      <c r="AT491" s="53">
        <v>724373.3</v>
      </c>
      <c r="AU491" s="53">
        <f t="array" ref="AU491">XLOOKUP(C491,'PL TOTAL D0'!A:A,'PL TOTAL D0'!C:C,"")</f>
        <v>825056.5</v>
      </c>
    </row>
    <row r="492" ht="15.75" customHeight="1">
      <c r="A492" s="41" t="s">
        <v>43</v>
      </c>
      <c r="B492" s="42" t="s">
        <v>1694</v>
      </c>
      <c r="C492" s="43" t="s">
        <v>1695</v>
      </c>
      <c r="D492" s="44" t="s">
        <v>18</v>
      </c>
      <c r="E492" s="45" t="s">
        <v>19</v>
      </c>
      <c r="F492" s="44" t="s">
        <v>207</v>
      </c>
      <c r="G492" s="44" t="str">
        <f t="shared" si="1"/>
        <v>Augusto</v>
      </c>
      <c r="H492" s="46" t="s">
        <v>97</v>
      </c>
      <c r="I492" s="46" t="s">
        <v>24</v>
      </c>
      <c r="J492" s="44" t="str">
        <f t="shared" si="7"/>
        <v>Não</v>
      </c>
      <c r="K492" s="47">
        <v>45118.0</v>
      </c>
      <c r="L492" s="45"/>
      <c r="M492" s="45" t="s">
        <v>55</v>
      </c>
      <c r="N492" s="48">
        <v>0.012</v>
      </c>
      <c r="O492" s="44" t="s">
        <v>24</v>
      </c>
      <c r="P492" s="49">
        <v>0.0</v>
      </c>
      <c r="Q492" s="50"/>
      <c r="R492" s="50"/>
      <c r="S492" s="45" t="s">
        <v>99</v>
      </c>
      <c r="T492" s="24" t="s">
        <v>1696</v>
      </c>
      <c r="U492" s="9" t="s">
        <v>19</v>
      </c>
      <c r="V492" s="51" t="str">
        <f t="shared" si="3"/>
        <v>Ativo</v>
      </c>
      <c r="W492" s="45"/>
      <c r="X492" s="52" t="s">
        <v>110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0.0</v>
      </c>
      <c r="AI492" s="54">
        <v>236912.56</v>
      </c>
      <c r="AJ492" s="54">
        <v>239432.92</v>
      </c>
      <c r="AK492" s="54">
        <v>268544.31</v>
      </c>
      <c r="AL492" s="54">
        <v>279721.99</v>
      </c>
      <c r="AM492" s="54">
        <v>281711.45</v>
      </c>
      <c r="AN492" s="54">
        <v>316793.96</v>
      </c>
      <c r="AO492" s="54">
        <v>319594.49</v>
      </c>
      <c r="AP492" s="53">
        <v>317694.94</v>
      </c>
      <c r="AQ492" s="53">
        <v>316403.92</v>
      </c>
      <c r="AR492" s="53">
        <v>323401.14</v>
      </c>
      <c r="AS492" s="53">
        <v>337965.1</v>
      </c>
      <c r="AT492" s="53">
        <v>362639.4</v>
      </c>
      <c r="AU492" s="53">
        <f t="array" ref="AU492">XLOOKUP(C492,'PL TOTAL D0'!A:A,'PL TOTAL D0'!C:C,"")</f>
        <v>362887.7</v>
      </c>
    </row>
    <row r="493" ht="15.75" customHeight="1">
      <c r="A493" s="41" t="s">
        <v>43</v>
      </c>
      <c r="B493" s="42" t="s">
        <v>1697</v>
      </c>
      <c r="C493" s="43" t="s">
        <v>1698</v>
      </c>
      <c r="D493" s="44" t="s">
        <v>18</v>
      </c>
      <c r="E493" s="45" t="s">
        <v>170</v>
      </c>
      <c r="F493" s="44" t="s">
        <v>171</v>
      </c>
      <c r="G493" s="44" t="str">
        <f t="shared" si="1"/>
        <v>Augusto</v>
      </c>
      <c r="H493" s="51" t="s">
        <v>140</v>
      </c>
      <c r="I493" s="51" t="s">
        <v>213</v>
      </c>
      <c r="J493" s="44" t="str">
        <f t="shared" si="7"/>
        <v>Não</v>
      </c>
      <c r="K493" s="47">
        <v>45127.0</v>
      </c>
      <c r="L493" s="62"/>
      <c r="M493" s="45" t="s">
        <v>184</v>
      </c>
      <c r="N493" s="48">
        <v>0.025</v>
      </c>
      <c r="O493" s="44" t="s">
        <v>185</v>
      </c>
      <c r="P493" s="49">
        <v>0.2</v>
      </c>
      <c r="Q493" s="139"/>
      <c r="R493" s="139"/>
      <c r="S493" s="45" t="s">
        <v>99</v>
      </c>
      <c r="T493" s="24" t="s">
        <v>1699</v>
      </c>
      <c r="U493" s="9" t="s">
        <v>174</v>
      </c>
      <c r="V493" s="51" t="str">
        <f t="shared" si="3"/>
        <v>Ativo</v>
      </c>
      <c r="W493" s="45"/>
      <c r="X493" s="52" t="s">
        <v>101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51761.9</v>
      </c>
      <c r="AJ493" s="54">
        <v>51743.98</v>
      </c>
      <c r="AK493" s="54">
        <v>50555.96</v>
      </c>
      <c r="AL493" s="54">
        <v>48256.8</v>
      </c>
      <c r="AM493" s="54">
        <v>51908.81</v>
      </c>
      <c r="AN493" s="54">
        <v>49827.07</v>
      </c>
      <c r="AO493" s="54">
        <v>47231.72</v>
      </c>
      <c r="AP493" s="53">
        <v>47847.12</v>
      </c>
      <c r="AQ493" s="53">
        <v>48585.14</v>
      </c>
      <c r="AR493" s="53">
        <v>46484.02</v>
      </c>
      <c r="AS493" s="53">
        <v>452.33</v>
      </c>
      <c r="AT493" s="53">
        <v>454.32</v>
      </c>
      <c r="AU493" s="53">
        <f t="array" ref="AU493">XLOOKUP(C493,'PL TOTAL D0'!A:A,'PL TOTAL D0'!C:C,"")</f>
        <v>454.5</v>
      </c>
    </row>
    <row r="494" ht="15.75" customHeight="1">
      <c r="A494" s="41" t="s">
        <v>43</v>
      </c>
      <c r="B494" s="61" t="s">
        <v>1697</v>
      </c>
      <c r="C494" s="43" t="s">
        <v>1700</v>
      </c>
      <c r="D494" s="44" t="s">
        <v>18</v>
      </c>
      <c r="E494" s="45" t="s">
        <v>170</v>
      </c>
      <c r="F494" s="44" t="s">
        <v>171</v>
      </c>
      <c r="G494" s="44" t="str">
        <f t="shared" si="1"/>
        <v>Augusto</v>
      </c>
      <c r="H494" s="51" t="s">
        <v>140</v>
      </c>
      <c r="I494" s="51" t="s">
        <v>213</v>
      </c>
      <c r="J494" s="44" t="str">
        <f t="shared" si="7"/>
        <v>Não</v>
      </c>
      <c r="K494" s="47">
        <v>45064.0</v>
      </c>
      <c r="L494" s="62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139"/>
      <c r="S494" s="45" t="s">
        <v>99</v>
      </c>
      <c r="T494" s="24" t="s">
        <v>1699</v>
      </c>
      <c r="U494" s="9" t="s">
        <v>174</v>
      </c>
      <c r="V494" s="51" t="str">
        <f t="shared" si="3"/>
        <v>Ativo</v>
      </c>
      <c r="W494" s="45"/>
      <c r="X494" s="52" t="s">
        <v>101</v>
      </c>
      <c r="Y494" s="54"/>
      <c r="Z494" s="54"/>
      <c r="AA494" s="54"/>
      <c r="AB494" s="54"/>
      <c r="AC494" s="54"/>
      <c r="AD494" s="54"/>
      <c r="AE494" s="54">
        <v>0.0</v>
      </c>
      <c r="AF494" s="54">
        <v>0.0</v>
      </c>
      <c r="AG494" s="54">
        <v>0.0</v>
      </c>
      <c r="AH494" s="54">
        <v>177711.3</v>
      </c>
      <c r="AI494" s="54">
        <v>128735.41</v>
      </c>
      <c r="AJ494" s="54">
        <v>130008.98</v>
      </c>
      <c r="AK494" s="54">
        <v>131025.4</v>
      </c>
      <c r="AL494" s="54">
        <v>132166.66</v>
      </c>
      <c r="AM494" s="54">
        <v>133117.54</v>
      </c>
      <c r="AN494" s="54">
        <v>118089.24</v>
      </c>
      <c r="AO494" s="54">
        <v>102899.13</v>
      </c>
      <c r="AP494" s="53">
        <v>103738.25</v>
      </c>
      <c r="AQ494" s="53">
        <v>104723.2</v>
      </c>
      <c r="AR494" s="53">
        <v>105554.87</v>
      </c>
      <c r="AS494" s="53">
        <v>0.0</v>
      </c>
      <c r="AT494" s="53">
        <v>4.4</v>
      </c>
      <c r="AU494" s="53">
        <f t="array" ref="AU494">XLOOKUP(C494,'PL TOTAL D0'!A:A,'PL TOTAL D0'!C:C,"")</f>
        <v>4.4</v>
      </c>
    </row>
    <row r="495" ht="15.75" customHeight="1">
      <c r="A495" s="41" t="s">
        <v>43</v>
      </c>
      <c r="B495" s="42" t="s">
        <v>1701</v>
      </c>
      <c r="C495" s="43" t="s">
        <v>1702</v>
      </c>
      <c r="D495" s="44" t="s">
        <v>95</v>
      </c>
      <c r="E495" s="45" t="s">
        <v>29</v>
      </c>
      <c r="F495" s="44" t="s">
        <v>96</v>
      </c>
      <c r="G495" s="44" t="str">
        <f t="shared" si="1"/>
        <v>Augusto</v>
      </c>
      <c r="H495" s="46" t="s">
        <v>97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47</v>
      </c>
      <c r="N495" s="48">
        <v>0.015</v>
      </c>
      <c r="O495" s="44" t="s">
        <v>48</v>
      </c>
      <c r="P495" s="49">
        <v>0.1</v>
      </c>
      <c r="Q495" s="60" t="s">
        <v>1703</v>
      </c>
      <c r="R495" s="50"/>
      <c r="S495" s="45" t="s">
        <v>99</v>
      </c>
      <c r="T495" s="24" t="s">
        <v>1704</v>
      </c>
      <c r="U495" s="9" t="s">
        <v>29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144597.64</v>
      </c>
      <c r="AI495" s="54">
        <v>249151.62</v>
      </c>
      <c r="AJ495" s="54">
        <v>240637.98</v>
      </c>
      <c r="AK495" s="54">
        <v>222998.54</v>
      </c>
      <c r="AL495" s="54">
        <v>206781.25</v>
      </c>
      <c r="AM495" s="54">
        <v>204344.21</v>
      </c>
      <c r="AN495" s="54">
        <v>208352.87</v>
      </c>
      <c r="AO495" s="54">
        <v>255201.5</v>
      </c>
      <c r="AP495" s="53">
        <v>249479.85</v>
      </c>
      <c r="AQ495" s="53">
        <v>243986.61</v>
      </c>
      <c r="AR495" s="53">
        <v>233685.22</v>
      </c>
      <c r="AS495" s="53">
        <v>232346.8</v>
      </c>
      <c r="AT495" s="53">
        <v>232504.7</v>
      </c>
      <c r="AU495" s="53">
        <f t="array" ref="AU495">XLOOKUP(C495,'PL TOTAL D0'!A:A,'PL TOTAL D0'!C:C,"")</f>
        <v>227149</v>
      </c>
    </row>
    <row r="496" ht="15.75" customHeight="1">
      <c r="A496" s="41" t="s">
        <v>43</v>
      </c>
      <c r="B496" s="55" t="s">
        <v>1705</v>
      </c>
      <c r="C496" s="21" t="s">
        <v>1706</v>
      </c>
      <c r="D496" s="9" t="s">
        <v>95</v>
      </c>
      <c r="E496" s="24" t="s">
        <v>29</v>
      </c>
      <c r="F496" s="44" t="s">
        <v>96</v>
      </c>
      <c r="G496" s="44" t="str">
        <f t="shared" si="1"/>
        <v>#N/A</v>
      </c>
      <c r="H496" s="51" t="s">
        <v>140</v>
      </c>
      <c r="I496" s="51" t="s">
        <v>213</v>
      </c>
      <c r="J496" s="44" t="str">
        <f t="shared" si="7"/>
        <v>Não</v>
      </c>
      <c r="K496" s="57">
        <v>45345.0</v>
      </c>
      <c r="L496" s="62"/>
      <c r="M496" s="24" t="s">
        <v>55</v>
      </c>
      <c r="N496" s="58">
        <v>0.012</v>
      </c>
      <c r="O496" s="9" t="s">
        <v>24</v>
      </c>
      <c r="P496" s="59">
        <v>0.0</v>
      </c>
      <c r="Q496" s="60"/>
      <c r="R496" s="50"/>
      <c r="S496" s="24" t="s">
        <v>99</v>
      </c>
      <c r="T496" s="23" t="s">
        <v>1704</v>
      </c>
      <c r="U496" s="9" t="s">
        <v>29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tr">
        <f t="array" ref="AU496">XLOOKUP(C496,'PL TOTAL D0'!A:A,'PL TOTAL D0'!C:C,"")</f>
        <v/>
      </c>
    </row>
    <row r="497" ht="15.75" customHeight="1">
      <c r="A497" s="41" t="s">
        <v>43</v>
      </c>
      <c r="B497" s="55" t="s">
        <v>1707</v>
      </c>
      <c r="C497" s="21" t="s">
        <v>1708</v>
      </c>
      <c r="D497" s="9" t="s">
        <v>18</v>
      </c>
      <c r="E497" s="24" t="s">
        <v>29</v>
      </c>
      <c r="F497" s="9" t="s">
        <v>288</v>
      </c>
      <c r="G497" s="44" t="str">
        <f t="shared" si="1"/>
        <v>Breno</v>
      </c>
      <c r="H497" s="51" t="s">
        <v>97</v>
      </c>
      <c r="I497" s="51" t="s">
        <v>24</v>
      </c>
      <c r="J497" s="44" t="str">
        <f t="shared" si="7"/>
        <v>Não</v>
      </c>
      <c r="K497" s="57">
        <v>45453.0</v>
      </c>
      <c r="L497" s="62"/>
      <c r="M497" s="24" t="s">
        <v>55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99</v>
      </c>
      <c r="T497" s="23" t="s">
        <v>1709</v>
      </c>
      <c r="U497" s="9" t="s">
        <v>29</v>
      </c>
      <c r="V497" s="51" t="str">
        <f t="shared" si="3"/>
        <v>Ativo</v>
      </c>
      <c r="W497" s="24" t="s">
        <v>117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/>
      <c r="AT497" s="53">
        <v>694317.1</v>
      </c>
      <c r="AU497" s="53">
        <f t="array" ref="AU497">XLOOKUP(C497,'PL TOTAL D0'!A:A,'PL TOTAL D0'!C:C,"")</f>
        <v>695045</v>
      </c>
    </row>
    <row r="498" ht="15.75" customHeight="1">
      <c r="A498" s="41" t="s">
        <v>43</v>
      </c>
      <c r="B498" s="128" t="s">
        <v>1710</v>
      </c>
      <c r="C498" s="43" t="s">
        <v>1711</v>
      </c>
      <c r="D498" s="44" t="s">
        <v>95</v>
      </c>
      <c r="E498" s="45" t="s">
        <v>29</v>
      </c>
      <c r="F498" s="44" t="s">
        <v>405</v>
      </c>
      <c r="G498" s="44" t="str">
        <f t="shared" si="1"/>
        <v>Bruno</v>
      </c>
      <c r="H498" s="46" t="s">
        <v>97</v>
      </c>
      <c r="I498" s="46" t="s">
        <v>24</v>
      </c>
      <c r="J498" s="44" t="str">
        <f t="shared" si="7"/>
        <v>Sim</v>
      </c>
      <c r="K498" s="47">
        <v>45105.0</v>
      </c>
      <c r="L498" s="62"/>
      <c r="M498" s="45" t="s">
        <v>55</v>
      </c>
      <c r="N498" s="48">
        <v>0.0085</v>
      </c>
      <c r="O498" s="44" t="s">
        <v>24</v>
      </c>
      <c r="P498" s="49">
        <v>0.0</v>
      </c>
      <c r="Q498" s="60" t="s">
        <v>1237</v>
      </c>
      <c r="R498" s="50"/>
      <c r="S498" s="45" t="s">
        <v>99</v>
      </c>
      <c r="T498" s="24" t="s">
        <v>1712</v>
      </c>
      <c r="U498" s="9" t="s">
        <v>34</v>
      </c>
      <c r="V498" s="51" t="str">
        <f t="shared" si="3"/>
        <v>Ativo</v>
      </c>
      <c r="W498" s="45"/>
      <c r="X498" s="52" t="s">
        <v>101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>
        <v>791856.43</v>
      </c>
      <c r="AJ498" s="54">
        <v>817625.14</v>
      </c>
      <c r="AK498" s="54">
        <v>819516.43</v>
      </c>
      <c r="AL498" s="54">
        <v>885191.86</v>
      </c>
      <c r="AM498" s="54">
        <v>886981.65</v>
      </c>
      <c r="AN498" s="54">
        <v>892805.98</v>
      </c>
      <c r="AO498" s="54">
        <v>883088.38</v>
      </c>
      <c r="AP498" s="53">
        <v>890559.72</v>
      </c>
      <c r="AQ498" s="53">
        <v>898278.39</v>
      </c>
      <c r="AR498" s="53">
        <v>984105.29</v>
      </c>
      <c r="AS498" s="53">
        <v>992243.5</v>
      </c>
      <c r="AT498" s="53">
        <v>1000850.0</v>
      </c>
      <c r="AU498" s="53">
        <f t="array" ref="AU498">XLOOKUP(C498,'PL TOTAL D0'!A:A,'PL TOTAL D0'!C:C,"")</f>
        <v>1003106</v>
      </c>
    </row>
    <row r="499" ht="15.75" customHeight="1">
      <c r="A499" s="41" t="s">
        <v>43</v>
      </c>
      <c r="B499" s="121" t="s">
        <v>1713</v>
      </c>
      <c r="C499" s="56" t="s">
        <v>1714</v>
      </c>
      <c r="D499" s="9" t="s">
        <v>95</v>
      </c>
      <c r="E499" s="24" t="s">
        <v>29</v>
      </c>
      <c r="F499" s="9" t="s">
        <v>1715</v>
      </c>
      <c r="G499" s="44" t="str">
        <f t="shared" si="1"/>
        <v>Augusto</v>
      </c>
      <c r="H499" s="51" t="s">
        <v>97</v>
      </c>
      <c r="I499" s="51" t="s">
        <v>24</v>
      </c>
      <c r="J499" s="44" t="str">
        <f t="shared" si="7"/>
        <v>Não</v>
      </c>
      <c r="K499" s="57">
        <v>45476.0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99</v>
      </c>
      <c r="T499" s="24" t="s">
        <v>1716</v>
      </c>
      <c r="U499" s="9" t="s">
        <v>145</v>
      </c>
      <c r="V499" s="51" t="str">
        <f t="shared" si="3"/>
        <v>Ativo</v>
      </c>
      <c r="W499" s="24" t="s">
        <v>68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/>
      <c r="AU499" s="53"/>
    </row>
    <row r="500" ht="15.75" customHeight="1">
      <c r="A500" s="41" t="s">
        <v>43</v>
      </c>
      <c r="B500" s="42" t="s">
        <v>1717</v>
      </c>
      <c r="C500" s="43" t="s">
        <v>1718</v>
      </c>
      <c r="D500" s="44" t="s">
        <v>95</v>
      </c>
      <c r="E500" s="45" t="s">
        <v>29</v>
      </c>
      <c r="F500" s="44" t="s">
        <v>96</v>
      </c>
      <c r="G500" s="44" t="str">
        <f t="shared" si="1"/>
        <v>Breno</v>
      </c>
      <c r="H500" s="46" t="s">
        <v>97</v>
      </c>
      <c r="I500" s="46" t="s">
        <v>24</v>
      </c>
      <c r="J500" s="44" t="str">
        <f t="shared" si="7"/>
        <v>Sim</v>
      </c>
      <c r="K500" s="47">
        <v>45132.0</v>
      </c>
      <c r="L500" s="62"/>
      <c r="M500" s="45" t="s">
        <v>55</v>
      </c>
      <c r="N500" s="48">
        <v>0.007</v>
      </c>
      <c r="O500" s="44" t="s">
        <v>24</v>
      </c>
      <c r="P500" s="49">
        <v>0.0</v>
      </c>
      <c r="Q500" s="60" t="s">
        <v>1719</v>
      </c>
      <c r="R500" s="50"/>
      <c r="S500" s="45" t="s">
        <v>99</v>
      </c>
      <c r="T500" s="24" t="s">
        <v>1720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565393.68</v>
      </c>
      <c r="AJ500" s="54">
        <v>544900.07</v>
      </c>
      <c r="AK500" s="54">
        <v>512555.95</v>
      </c>
      <c r="AL500" s="54">
        <v>500246.61</v>
      </c>
      <c r="AM500" s="54">
        <v>486733.81</v>
      </c>
      <c r="AN500" s="54">
        <v>463036.36</v>
      </c>
      <c r="AO500" s="54">
        <v>419820.89</v>
      </c>
      <c r="AP500" s="53">
        <v>396521.35</v>
      </c>
      <c r="AQ500" s="53">
        <v>388775.0</v>
      </c>
      <c r="AR500" s="53">
        <v>369081.1</v>
      </c>
      <c r="AS500" s="53">
        <v>355948.6</v>
      </c>
      <c r="AT500" s="53">
        <v>443221.3</v>
      </c>
      <c r="AU500" s="53">
        <f t="array" ref="AU500">XLOOKUP(C500,'PL TOTAL D0'!A:A,'PL TOTAL D0'!C:C,"")</f>
        <v>448109.9</v>
      </c>
    </row>
    <row r="501" ht="15.75" customHeight="1">
      <c r="A501" s="41" t="s">
        <v>43</v>
      </c>
      <c r="B501" s="42" t="s">
        <v>1721</v>
      </c>
      <c r="C501" s="43" t="s">
        <v>1722</v>
      </c>
      <c r="D501" s="44" t="s">
        <v>18</v>
      </c>
      <c r="E501" s="45" t="s">
        <v>29</v>
      </c>
      <c r="F501" s="44" t="s">
        <v>288</v>
      </c>
      <c r="G501" s="44" t="str">
        <f t="shared" si="1"/>
        <v>Bruno</v>
      </c>
      <c r="H501" s="46" t="s">
        <v>97</v>
      </c>
      <c r="I501" s="46" t="s">
        <v>24</v>
      </c>
      <c r="J501" s="44" t="str">
        <f t="shared" si="7"/>
        <v>Não</v>
      </c>
      <c r="K501" s="47">
        <v>45158.0</v>
      </c>
      <c r="L501" s="62"/>
      <c r="M501" s="45" t="s">
        <v>774</v>
      </c>
      <c r="N501" s="48">
        <v>0.008</v>
      </c>
      <c r="O501" s="44" t="s">
        <v>24</v>
      </c>
      <c r="P501" s="49">
        <v>0.0</v>
      </c>
      <c r="Q501" s="139"/>
      <c r="R501" s="139"/>
      <c r="S501" s="45" t="s">
        <v>99</v>
      </c>
      <c r="T501" s="24" t="s">
        <v>1723</v>
      </c>
      <c r="U501" s="9" t="s">
        <v>29</v>
      </c>
      <c r="V501" s="51" t="str">
        <f t="shared" si="3"/>
        <v>Ativo</v>
      </c>
      <c r="W501" s="45"/>
      <c r="X501" s="52" t="s">
        <v>110</v>
      </c>
      <c r="Y501" s="54"/>
      <c r="Z501" s="54"/>
      <c r="AA501" s="54"/>
      <c r="AB501" s="54"/>
      <c r="AC501" s="54"/>
      <c r="AD501" s="54"/>
      <c r="AE501" s="54"/>
      <c r="AF501" s="54">
        <v>0.0</v>
      </c>
      <c r="AG501" s="54">
        <v>0.0</v>
      </c>
      <c r="AH501" s="54">
        <v>0.0</v>
      </c>
      <c r="AI501" s="54">
        <v>0.0</v>
      </c>
      <c r="AJ501" s="54">
        <v>1194211.62</v>
      </c>
      <c r="AK501" s="54">
        <v>1208400.83</v>
      </c>
      <c r="AL501" s="54">
        <v>1219197.63</v>
      </c>
      <c r="AM501" s="54">
        <v>1229323.33</v>
      </c>
      <c r="AN501" s="54">
        <v>1244149.42</v>
      </c>
      <c r="AO501" s="54">
        <v>1255754.27</v>
      </c>
      <c r="AP501" s="53">
        <v>1264467.51</v>
      </c>
      <c r="AQ501" s="53">
        <v>1277140.44</v>
      </c>
      <c r="AR501" s="53">
        <v>1282517.68</v>
      </c>
      <c r="AS501" s="53">
        <v>1291567.0</v>
      </c>
      <c r="AT501" s="53">
        <v>1300141.0</v>
      </c>
      <c r="AU501" s="53">
        <f t="array" ref="AU501">XLOOKUP(C501,'PL TOTAL D0'!A:A,'PL TOTAL D0'!C:C,"")</f>
        <v>1300081</v>
      </c>
    </row>
    <row r="502" ht="15.75" customHeight="1">
      <c r="A502" s="41" t="s">
        <v>43</v>
      </c>
      <c r="B502" s="42" t="s">
        <v>1721</v>
      </c>
      <c r="C502" s="43" t="s">
        <v>1724</v>
      </c>
      <c r="D502" s="44" t="s">
        <v>18</v>
      </c>
      <c r="E502" s="45" t="s">
        <v>29</v>
      </c>
      <c r="F502" s="44" t="s">
        <v>288</v>
      </c>
      <c r="G502" s="44" t="str">
        <f t="shared" si="1"/>
        <v>#N/A</v>
      </c>
      <c r="H502" s="46" t="s">
        <v>140</v>
      </c>
      <c r="I502" s="46" t="s">
        <v>213</v>
      </c>
      <c r="J502" s="44" t="str">
        <f t="shared" si="7"/>
        <v>Não</v>
      </c>
      <c r="K502" s="47">
        <v>45163.0</v>
      </c>
      <c r="L502" s="62"/>
      <c r="M502" s="45" t="s">
        <v>55</v>
      </c>
      <c r="N502" s="48">
        <v>0.012</v>
      </c>
      <c r="O502" s="44" t="s">
        <v>24</v>
      </c>
      <c r="P502" s="49">
        <v>0.0</v>
      </c>
      <c r="Q502" s="50"/>
      <c r="R502" s="50" t="s">
        <v>1725</v>
      </c>
      <c r="S502" s="45" t="s">
        <v>99</v>
      </c>
      <c r="T502" s="24" t="s">
        <v>1723</v>
      </c>
      <c r="U502" s="9" t="s">
        <v>29</v>
      </c>
      <c r="V502" s="51" t="str">
        <f t="shared" si="3"/>
        <v>Ativo</v>
      </c>
      <c r="W502" s="45"/>
      <c r="X502" s="52" t="s">
        <v>110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0.0</v>
      </c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64" t="s">
        <v>1726</v>
      </c>
      <c r="C503" s="65" t="s">
        <v>1727</v>
      </c>
      <c r="D503" s="9" t="s">
        <v>52</v>
      </c>
      <c r="E503" s="24" t="s">
        <v>19</v>
      </c>
      <c r="F503" s="9" t="s">
        <v>53</v>
      </c>
      <c r="G503" s="44" t="str">
        <f t="shared" si="1"/>
        <v>Breno</v>
      </c>
      <c r="H503" s="51" t="s">
        <v>97</v>
      </c>
      <c r="I503" s="51" t="s">
        <v>24</v>
      </c>
      <c r="J503" s="44" t="str">
        <f t="shared" si="7"/>
        <v>Não</v>
      </c>
      <c r="K503" s="57">
        <v>45387.0</v>
      </c>
      <c r="L503" s="62"/>
      <c r="M503" s="24" t="s">
        <v>55</v>
      </c>
      <c r="N503" s="58">
        <v>0.012</v>
      </c>
      <c r="O503" s="9" t="s">
        <v>24</v>
      </c>
      <c r="P503" s="59">
        <v>0.0</v>
      </c>
      <c r="Q503" s="139"/>
      <c r="R503" s="139"/>
      <c r="S503" s="24" t="s">
        <v>99</v>
      </c>
      <c r="T503" s="5" t="s">
        <v>1728</v>
      </c>
      <c r="U503" s="9" t="s">
        <v>19</v>
      </c>
      <c r="V503" s="51" t="str">
        <f t="shared" si="3"/>
        <v>Ativo</v>
      </c>
      <c r="W503" s="45"/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>
        <v>419685.46</v>
      </c>
      <c r="AS503" s="53">
        <v>424040.7</v>
      </c>
      <c r="AT503" s="53">
        <v>423929.0</v>
      </c>
      <c r="AU503" s="53">
        <f t="array" ref="AU503">XLOOKUP(C503,'PL TOTAL D0'!A:A,'PL TOTAL D0'!C:C,"")</f>
        <v>425019.1</v>
      </c>
    </row>
    <row r="504" ht="15.75" customHeight="1">
      <c r="A504" s="41" t="s">
        <v>43</v>
      </c>
      <c r="B504" s="64" t="s">
        <v>1729</v>
      </c>
      <c r="C504" s="65" t="s">
        <v>1730</v>
      </c>
      <c r="D504" s="9" t="s">
        <v>18</v>
      </c>
      <c r="E504" s="24" t="s">
        <v>29</v>
      </c>
      <c r="F504" s="9" t="s">
        <v>621</v>
      </c>
      <c r="G504" s="44" t="str">
        <f t="shared" si="1"/>
        <v>Breno</v>
      </c>
      <c r="H504" s="51" t="s">
        <v>97</v>
      </c>
      <c r="I504" s="51" t="s">
        <v>24</v>
      </c>
      <c r="J504" s="44" t="str">
        <f t="shared" si="7"/>
        <v>Não</v>
      </c>
      <c r="K504" s="57">
        <v>45401.0</v>
      </c>
      <c r="L504" s="62"/>
      <c r="M504" s="24" t="s">
        <v>98</v>
      </c>
      <c r="N504" s="58">
        <v>0.012</v>
      </c>
      <c r="O504" s="9" t="s">
        <v>48</v>
      </c>
      <c r="P504" s="59">
        <v>0.1</v>
      </c>
      <c r="Q504" s="139"/>
      <c r="R504" s="139"/>
      <c r="S504" s="24" t="s">
        <v>99</v>
      </c>
      <c r="T504" s="5" t="s">
        <v>1731</v>
      </c>
      <c r="U504" s="9" t="s">
        <v>29</v>
      </c>
      <c r="V504" s="51" t="str">
        <f t="shared" si="3"/>
        <v>Ativo</v>
      </c>
      <c r="W504" s="24" t="s">
        <v>68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>
        <v>967127.32</v>
      </c>
      <c r="AS504" s="53">
        <v>942343.1</v>
      </c>
      <c r="AT504" s="53">
        <v>936256.9</v>
      </c>
      <c r="AU504" s="53">
        <f t="array" ref="AU504">XLOOKUP(C504,'PL TOTAL D0'!A:A,'PL TOTAL D0'!C:C,"")</f>
        <v>940167.6</v>
      </c>
    </row>
    <row r="505" ht="15.0" customHeight="1">
      <c r="A505" s="41" t="s">
        <v>43</v>
      </c>
      <c r="B505" s="42" t="s">
        <v>1732</v>
      </c>
      <c r="C505" s="43" t="s">
        <v>1733</v>
      </c>
      <c r="D505" s="44" t="s">
        <v>18</v>
      </c>
      <c r="E505" s="45" t="s">
        <v>19</v>
      </c>
      <c r="F505" s="44" t="s">
        <v>113</v>
      </c>
      <c r="G505" s="44" t="str">
        <f t="shared" si="1"/>
        <v>Breno</v>
      </c>
      <c r="H505" s="51" t="s">
        <v>97</v>
      </c>
      <c r="I505" s="51" t="s">
        <v>24</v>
      </c>
      <c r="J505" s="44" t="str">
        <f t="shared" si="7"/>
        <v>Sim</v>
      </c>
      <c r="K505" s="47">
        <v>44957.0</v>
      </c>
      <c r="L505" s="45"/>
      <c r="M505" s="24" t="s">
        <v>184</v>
      </c>
      <c r="N505" s="58">
        <v>0.012</v>
      </c>
      <c r="O505" s="9" t="s">
        <v>185</v>
      </c>
      <c r="P505" s="59">
        <v>0.2</v>
      </c>
      <c r="Q505" s="76" t="s">
        <v>1734</v>
      </c>
      <c r="R505" s="138" t="s">
        <v>1620</v>
      </c>
      <c r="S505" s="45" t="s">
        <v>99</v>
      </c>
      <c r="T505" s="24" t="s">
        <v>1735</v>
      </c>
      <c r="U505" s="9" t="s">
        <v>19</v>
      </c>
      <c r="V505" s="51" t="str">
        <f t="shared" si="3"/>
        <v>Ativo</v>
      </c>
      <c r="W505" s="24" t="s">
        <v>117</v>
      </c>
      <c r="X505" s="52" t="s">
        <v>110</v>
      </c>
      <c r="Y505" s="54"/>
      <c r="Z505" s="54"/>
      <c r="AA505" s="54"/>
      <c r="AB505" s="54"/>
      <c r="AC505" s="54">
        <v>11787.84</v>
      </c>
      <c r="AD505" s="54">
        <v>22682.07</v>
      </c>
      <c r="AE505" s="54">
        <v>26103.99</v>
      </c>
      <c r="AF505" s="54">
        <v>56051.76</v>
      </c>
      <c r="AG505" s="54">
        <v>52222.99</v>
      </c>
      <c r="AH505" s="54">
        <v>54504.69</v>
      </c>
      <c r="AI505" s="54">
        <v>52409.24</v>
      </c>
      <c r="AJ505" s="54">
        <v>49494.51</v>
      </c>
      <c r="AK505" s="54">
        <v>1410.83</v>
      </c>
      <c r="AL505" s="54">
        <v>397.94</v>
      </c>
      <c r="AM505" s="54">
        <v>452.52</v>
      </c>
      <c r="AN505" s="54">
        <v>514.44</v>
      </c>
      <c r="AO505" s="54">
        <v>495.5</v>
      </c>
      <c r="AP505" s="53">
        <v>557.09</v>
      </c>
      <c r="AQ505" s="53">
        <v>33853.44</v>
      </c>
      <c r="AR505" s="53">
        <v>131448.95</v>
      </c>
      <c r="AS505" s="53">
        <v>640452.8</v>
      </c>
      <c r="AT505" s="53">
        <v>634993.9</v>
      </c>
      <c r="AU505" s="53">
        <f t="array" ref="AU505">XLOOKUP(C505,'PL TOTAL D0'!A:A,'PL TOTAL D0'!C:C,"")</f>
        <v>638549.8</v>
      </c>
    </row>
    <row r="506" ht="15.0" customHeight="1">
      <c r="A506" s="41" t="s">
        <v>43</v>
      </c>
      <c r="B506" s="42" t="s">
        <v>1732</v>
      </c>
      <c r="C506" s="43" t="s">
        <v>1736</v>
      </c>
      <c r="D506" s="44" t="s">
        <v>18</v>
      </c>
      <c r="E506" s="45" t="s">
        <v>19</v>
      </c>
      <c r="F506" s="44" t="s">
        <v>113</v>
      </c>
      <c r="G506" s="44" t="str">
        <f t="shared" si="1"/>
        <v>Bruno</v>
      </c>
      <c r="H506" s="51" t="s">
        <v>97</v>
      </c>
      <c r="I506" s="51" t="s">
        <v>24</v>
      </c>
      <c r="J506" s="44" t="str">
        <f t="shared" si="7"/>
        <v>Não</v>
      </c>
      <c r="K506" s="47">
        <v>44957.0</v>
      </c>
      <c r="L506" s="45"/>
      <c r="M506" s="24" t="s">
        <v>55</v>
      </c>
      <c r="N506" s="48">
        <v>0.01</v>
      </c>
      <c r="O506" s="44" t="s">
        <v>24</v>
      </c>
      <c r="P506" s="49">
        <v>0.0</v>
      </c>
      <c r="Q506" s="63"/>
      <c r="R506" s="50" t="s">
        <v>1737</v>
      </c>
      <c r="S506" s="45" t="s">
        <v>99</v>
      </c>
      <c r="T506" s="24" t="s">
        <v>1735</v>
      </c>
      <c r="U506" s="9" t="s">
        <v>19</v>
      </c>
      <c r="V506" s="51" t="str">
        <f t="shared" si="3"/>
        <v>Ativo</v>
      </c>
      <c r="W506" s="24" t="s">
        <v>117</v>
      </c>
      <c r="X506" s="52" t="s">
        <v>110</v>
      </c>
      <c r="Y506" s="54"/>
      <c r="Z506" s="54"/>
      <c r="AA506" s="54"/>
      <c r="AB506" s="54"/>
      <c r="AC506" s="54">
        <v>817484.12</v>
      </c>
      <c r="AD506" s="54">
        <v>2780380.17</v>
      </c>
      <c r="AE506" s="54">
        <v>2812325.28</v>
      </c>
      <c r="AF506" s="54">
        <v>3204638.15</v>
      </c>
      <c r="AG506" s="54">
        <v>3239178.93</v>
      </c>
      <c r="AH506" s="54">
        <v>3268216.61</v>
      </c>
      <c r="AI506" s="54">
        <v>3297963.12</v>
      </c>
      <c r="AJ506" s="54">
        <v>3323567.62</v>
      </c>
      <c r="AK506" s="54">
        <v>3322940.36</v>
      </c>
      <c r="AL506" s="54">
        <v>3316293.09</v>
      </c>
      <c r="AM506" s="54">
        <v>3365051.12</v>
      </c>
      <c r="AN506" s="54">
        <v>3412356.99</v>
      </c>
      <c r="AO506" s="54">
        <v>3403625.52</v>
      </c>
      <c r="AP506" s="53">
        <v>3428944.68</v>
      </c>
      <c r="AQ506" s="53">
        <v>3431369.99</v>
      </c>
      <c r="AR506" s="53">
        <v>3288861.95</v>
      </c>
      <c r="AS506" s="53">
        <v>2799431.0</v>
      </c>
      <c r="AT506" s="53">
        <v>2816108.0</v>
      </c>
      <c r="AU506" s="53">
        <f t="array" ref="AU506">XLOOKUP(C506,'PL TOTAL D0'!A:A,'PL TOTAL D0'!C:C,"")</f>
        <v>2812633</v>
      </c>
    </row>
    <row r="507" ht="15.75" customHeight="1">
      <c r="A507" s="41" t="s">
        <v>43</v>
      </c>
      <c r="B507" s="61" t="s">
        <v>1738</v>
      </c>
      <c r="C507" s="43" t="s">
        <v>1739</v>
      </c>
      <c r="D507" s="44" t="s">
        <v>18</v>
      </c>
      <c r="E507" s="45" t="s">
        <v>19</v>
      </c>
      <c r="F507" s="44" t="s">
        <v>20</v>
      </c>
      <c r="G507" s="44" t="str">
        <f t="shared" si="1"/>
        <v>#N/A</v>
      </c>
      <c r="H507" s="51" t="s">
        <v>140</v>
      </c>
      <c r="I507" s="46" t="s">
        <v>213</v>
      </c>
      <c r="J507" s="44" t="str">
        <f t="shared" si="7"/>
        <v>Não</v>
      </c>
      <c r="K507" s="47">
        <v>45163.0</v>
      </c>
      <c r="L507" s="45"/>
      <c r="M507" s="45" t="s">
        <v>55</v>
      </c>
      <c r="N507" s="48">
        <v>0.012</v>
      </c>
      <c r="O507" s="44" t="s">
        <v>24</v>
      </c>
      <c r="P507" s="49">
        <v>0.0</v>
      </c>
      <c r="Q507" s="73"/>
      <c r="R507" s="74"/>
      <c r="S507" s="45" t="s">
        <v>99</v>
      </c>
      <c r="T507" s="24" t="s">
        <v>1740</v>
      </c>
      <c r="U507" s="9" t="s">
        <v>19</v>
      </c>
      <c r="V507" s="51" t="str">
        <f t="shared" si="3"/>
        <v>Ativo</v>
      </c>
      <c r="W507" s="45"/>
      <c r="X507" s="52" t="s">
        <v>110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43</v>
      </c>
      <c r="B508" s="42" t="s">
        <v>1741</v>
      </c>
      <c r="C508" s="43" t="s">
        <v>1742</v>
      </c>
      <c r="D508" s="44" t="s">
        <v>18</v>
      </c>
      <c r="E508" s="45" t="s">
        <v>170</v>
      </c>
      <c r="F508" s="44" t="s">
        <v>191</v>
      </c>
      <c r="G508" s="44" t="str">
        <f t="shared" si="1"/>
        <v>#N/A</v>
      </c>
      <c r="H508" s="46" t="s">
        <v>140</v>
      </c>
      <c r="I508" s="46" t="s">
        <v>213</v>
      </c>
      <c r="J508" s="44" t="str">
        <f t="shared" si="7"/>
        <v>Não</v>
      </c>
      <c r="K508" s="47">
        <v>45163.0</v>
      </c>
      <c r="L508" s="62"/>
      <c r="M508" s="45" t="s">
        <v>55</v>
      </c>
      <c r="N508" s="48">
        <v>0.012</v>
      </c>
      <c r="O508" s="44" t="s">
        <v>24</v>
      </c>
      <c r="P508" s="49">
        <v>0.0</v>
      </c>
      <c r="Q508" s="139"/>
      <c r="R508" s="50" t="s">
        <v>1650</v>
      </c>
      <c r="S508" s="45" t="s">
        <v>99</v>
      </c>
      <c r="T508" s="24" t="s">
        <v>1743</v>
      </c>
      <c r="U508" s="9" t="s">
        <v>174</v>
      </c>
      <c r="V508" s="51" t="str">
        <f t="shared" si="3"/>
        <v>Ativo</v>
      </c>
      <c r="W508" s="45"/>
      <c r="X508" s="52" t="s">
        <v>101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42" t="s">
        <v>1744</v>
      </c>
      <c r="C509" s="67" t="s">
        <v>1745</v>
      </c>
      <c r="D509" s="44" t="s">
        <v>18</v>
      </c>
      <c r="E509" s="45" t="s">
        <v>19</v>
      </c>
      <c r="F509" s="221" t="s">
        <v>20</v>
      </c>
      <c r="G509" s="44" t="str">
        <f t="shared" si="1"/>
        <v>Augusto</v>
      </c>
      <c r="H509" s="46" t="s">
        <v>97</v>
      </c>
      <c r="I509" s="46" t="s">
        <v>24</v>
      </c>
      <c r="J509" s="44" t="str">
        <f t="shared" si="7"/>
        <v>Não</v>
      </c>
      <c r="K509" s="47">
        <v>45173.0</v>
      </c>
      <c r="L509" s="117"/>
      <c r="M509" s="45" t="s">
        <v>55</v>
      </c>
      <c r="N509" s="48">
        <v>0.012</v>
      </c>
      <c r="O509" s="44" t="s">
        <v>24</v>
      </c>
      <c r="P509" s="49">
        <v>0.0</v>
      </c>
      <c r="Q509" s="222"/>
      <c r="R509" s="60"/>
      <c r="S509" s="45" t="s">
        <v>99</v>
      </c>
      <c r="T509" s="24" t="s">
        <v>1746</v>
      </c>
      <c r="U509" s="125" t="s">
        <v>19</v>
      </c>
      <c r="V509" s="51" t="str">
        <f t="shared" si="3"/>
        <v>Ativo</v>
      </c>
      <c r="W509" s="222"/>
      <c r="X509" s="60" t="s">
        <v>110</v>
      </c>
      <c r="Y509" s="222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4">
        <v>0.0</v>
      </c>
      <c r="AK509" s="54">
        <v>70505.92</v>
      </c>
      <c r="AL509" s="54">
        <v>71100.93</v>
      </c>
      <c r="AM509" s="54">
        <v>71586.33</v>
      </c>
      <c r="AN509" s="54">
        <v>72109.81</v>
      </c>
      <c r="AO509" s="54">
        <v>72717.95</v>
      </c>
      <c r="AP509" s="53">
        <v>73256.82</v>
      </c>
      <c r="AQ509" s="53">
        <v>73840.23</v>
      </c>
      <c r="AR509" s="53">
        <v>74216.2</v>
      </c>
      <c r="AS509" s="53">
        <v>74779.01</v>
      </c>
      <c r="AT509" s="53">
        <v>75375.78</v>
      </c>
      <c r="AU509" s="53">
        <f t="array" ref="AU509">XLOOKUP(C509,'PL TOTAL D0'!A:A,'PL TOTAL D0'!C:C,"")</f>
        <v>75432.16</v>
      </c>
    </row>
    <row r="510" ht="15.75" customHeight="1">
      <c r="A510" s="41" t="s">
        <v>43</v>
      </c>
      <c r="B510" s="42" t="s">
        <v>1747</v>
      </c>
      <c r="C510" s="43" t="s">
        <v>1748</v>
      </c>
      <c r="D510" s="44" t="s">
        <v>18</v>
      </c>
      <c r="E510" s="45" t="s">
        <v>29</v>
      </c>
      <c r="F510" s="44" t="s">
        <v>693</v>
      </c>
      <c r="G510" s="44" t="str">
        <f t="shared" si="1"/>
        <v>Bruno</v>
      </c>
      <c r="H510" s="46" t="s">
        <v>97</v>
      </c>
      <c r="I510" s="46" t="s">
        <v>24</v>
      </c>
      <c r="J510" s="44" t="str">
        <f t="shared" si="7"/>
        <v>Não</v>
      </c>
      <c r="K510" s="47">
        <v>44993.0</v>
      </c>
      <c r="L510" s="45"/>
      <c r="M510" s="45" t="s">
        <v>55</v>
      </c>
      <c r="N510" s="48">
        <v>0.007</v>
      </c>
      <c r="O510" s="44" t="s">
        <v>24</v>
      </c>
      <c r="P510" s="49">
        <v>0.0</v>
      </c>
      <c r="Q510" s="50"/>
      <c r="R510" s="139"/>
      <c r="S510" s="45" t="s">
        <v>99</v>
      </c>
      <c r="T510" s="24" t="s">
        <v>1749</v>
      </c>
      <c r="U510" s="9" t="s">
        <v>19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>
        <v>0.0</v>
      </c>
      <c r="AE510" s="54">
        <v>1604739.39</v>
      </c>
      <c r="AF510" s="54">
        <v>1473903.2</v>
      </c>
      <c r="AG510" s="54">
        <v>1481389.2</v>
      </c>
      <c r="AH510" s="54">
        <v>1491823.87</v>
      </c>
      <c r="AI510" s="54">
        <v>1242237.9</v>
      </c>
      <c r="AJ510" s="54">
        <v>1248948.75</v>
      </c>
      <c r="AK510" s="54">
        <v>1248278.35</v>
      </c>
      <c r="AL510" s="54">
        <v>1249070.19</v>
      </c>
      <c r="AM510" s="54">
        <v>1262605.28</v>
      </c>
      <c r="AN510" s="54">
        <v>1269804.17</v>
      </c>
      <c r="AO510" s="54">
        <v>1268448.41</v>
      </c>
      <c r="AP510" s="53">
        <v>1277858.49</v>
      </c>
      <c r="AQ510" s="53">
        <v>1200219.25</v>
      </c>
      <c r="AR510" s="53">
        <v>1203299.21</v>
      </c>
      <c r="AS510" s="53">
        <v>1212906.0</v>
      </c>
      <c r="AT510" s="53">
        <v>1223279.0</v>
      </c>
      <c r="AU510" s="53">
        <f t="array" ref="AU510">XLOOKUP(C510,'PL TOTAL D0'!A:A,'PL TOTAL D0'!C:C,"")</f>
        <v>1224615</v>
      </c>
    </row>
    <row r="511" ht="15.75" customHeight="1">
      <c r="A511" s="41" t="s">
        <v>43</v>
      </c>
      <c r="B511" s="66" t="s">
        <v>1750</v>
      </c>
      <c r="C511" s="67" t="s">
        <v>1751</v>
      </c>
      <c r="D511" s="44" t="s">
        <v>95</v>
      </c>
      <c r="E511" s="45" t="s">
        <v>29</v>
      </c>
      <c r="F511" s="44" t="s">
        <v>96</v>
      </c>
      <c r="G511" s="44" t="str">
        <f t="shared" si="1"/>
        <v>Bruno</v>
      </c>
      <c r="H511" s="46" t="s">
        <v>97</v>
      </c>
      <c r="I511" s="46" t="s">
        <v>24</v>
      </c>
      <c r="J511" s="44" t="str">
        <f t="shared" si="7"/>
        <v>Não</v>
      </c>
      <c r="K511" s="47">
        <v>45184.0</v>
      </c>
      <c r="L511" s="117"/>
      <c r="M511" s="45" t="s">
        <v>55</v>
      </c>
      <c r="N511" s="48">
        <v>0.008</v>
      </c>
      <c r="O511" s="44" t="s">
        <v>24</v>
      </c>
      <c r="P511" s="49">
        <v>0.0</v>
      </c>
      <c r="Q511" s="41"/>
      <c r="R511" s="111"/>
      <c r="S511" s="45" t="s">
        <v>99</v>
      </c>
      <c r="T511" s="24" t="s">
        <v>1752</v>
      </c>
      <c r="U511" s="125" t="s">
        <v>29</v>
      </c>
      <c r="V511" s="51" t="str">
        <f t="shared" si="3"/>
        <v>Ativo</v>
      </c>
      <c r="W511" s="222"/>
      <c r="X511" s="60" t="s">
        <v>101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/>
      <c r="AK511" s="54">
        <v>2545016.37</v>
      </c>
      <c r="AL511" s="54">
        <v>3615194.62</v>
      </c>
      <c r="AM511" s="54">
        <v>4149605.23</v>
      </c>
      <c r="AN511" s="54">
        <v>4189690.54</v>
      </c>
      <c r="AO511" s="54">
        <v>4230755.17</v>
      </c>
      <c r="AP511" s="53">
        <v>4419040.94</v>
      </c>
      <c r="AQ511" s="53">
        <v>4460551.74</v>
      </c>
      <c r="AR511" s="53">
        <v>4494765.13</v>
      </c>
      <c r="AS511" s="53">
        <v>4536217.0</v>
      </c>
      <c r="AT511" s="53">
        <v>4576159.0</v>
      </c>
      <c r="AU511" s="53">
        <f t="array" ref="AU511">XLOOKUP(C511,'PL TOTAL D0'!A:A,'PL TOTAL D0'!C:C,"")</f>
        <v>4582568</v>
      </c>
    </row>
    <row r="512" ht="15.75" customHeight="1">
      <c r="A512" s="41" t="s">
        <v>43</v>
      </c>
      <c r="B512" s="42" t="s">
        <v>1753</v>
      </c>
      <c r="C512" s="43" t="s">
        <v>1754</v>
      </c>
      <c r="D512" s="44" t="s">
        <v>18</v>
      </c>
      <c r="E512" s="45" t="s">
        <v>19</v>
      </c>
      <c r="F512" s="44" t="s">
        <v>113</v>
      </c>
      <c r="G512" s="44" t="str">
        <f t="shared" si="1"/>
        <v>Augusto</v>
      </c>
      <c r="H512" s="51" t="s">
        <v>140</v>
      </c>
      <c r="I512" s="51" t="s">
        <v>213</v>
      </c>
      <c r="J512" s="44" t="str">
        <f t="shared" si="7"/>
        <v>Não</v>
      </c>
      <c r="K512" s="47">
        <v>44951.0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139"/>
      <c r="R512" s="139"/>
      <c r="S512" s="45" t="s">
        <v>99</v>
      </c>
      <c r="T512" s="24" t="s">
        <v>1755</v>
      </c>
      <c r="U512" s="9" t="s">
        <v>19</v>
      </c>
      <c r="V512" s="51" t="str">
        <f t="shared" si="3"/>
        <v>Ativo</v>
      </c>
      <c r="W512" s="45"/>
      <c r="X512" s="52" t="s">
        <v>110</v>
      </c>
      <c r="Y512" s="54"/>
      <c r="Z512" s="54"/>
      <c r="AA512" s="54"/>
      <c r="AB512" s="54"/>
      <c r="AC512" s="54">
        <v>116998.11</v>
      </c>
      <c r="AD512" s="54">
        <v>124923.21</v>
      </c>
      <c r="AE512" s="54">
        <v>110310.81</v>
      </c>
      <c r="AF512" s="54">
        <v>109478.85</v>
      </c>
      <c r="AG512" s="54">
        <v>86217.05</v>
      </c>
      <c r="AH512" s="54">
        <v>50580.59</v>
      </c>
      <c r="AI512" s="54">
        <v>35709.37</v>
      </c>
      <c r="AJ512" s="54">
        <v>25952.12</v>
      </c>
      <c r="AK512" s="54">
        <v>22046.5</v>
      </c>
      <c r="AL512" s="54">
        <v>22262.6</v>
      </c>
      <c r="AM512" s="54">
        <v>20432.4</v>
      </c>
      <c r="AN512" s="54">
        <v>26.17</v>
      </c>
      <c r="AO512" s="54">
        <v>19.08</v>
      </c>
      <c r="AP512" s="53">
        <v>20.72</v>
      </c>
      <c r="AQ512" s="53">
        <v>20.72</v>
      </c>
      <c r="AR512" s="53">
        <v>20.75</v>
      </c>
      <c r="AS512" s="53">
        <v>20.75</v>
      </c>
      <c r="AT512" s="53">
        <v>20.75</v>
      </c>
      <c r="AU512" s="53">
        <f t="array" ref="AU512">XLOOKUP(C512,'PL TOTAL D0'!A:A,'PL TOTAL D0'!C:C,"")</f>
        <v>20.75</v>
      </c>
    </row>
    <row r="513" ht="17.25" customHeight="1">
      <c r="A513" s="41" t="s">
        <v>43</v>
      </c>
      <c r="B513" s="42" t="s">
        <v>1756</v>
      </c>
      <c r="C513" s="43" t="s">
        <v>1757</v>
      </c>
      <c r="D513" s="44" t="s">
        <v>18</v>
      </c>
      <c r="E513" s="45" t="s">
        <v>19</v>
      </c>
      <c r="F513" s="44" t="s">
        <v>113</v>
      </c>
      <c r="G513" s="44" t="str">
        <f t="shared" si="1"/>
        <v>Bruno</v>
      </c>
      <c r="H513" s="51" t="s">
        <v>97</v>
      </c>
      <c r="I513" s="51" t="s">
        <v>24</v>
      </c>
      <c r="J513" s="44" t="str">
        <f t="shared" si="7"/>
        <v>Não</v>
      </c>
      <c r="K513" s="47">
        <v>44949.0</v>
      </c>
      <c r="L513" s="45"/>
      <c r="M513" s="24" t="s">
        <v>55</v>
      </c>
      <c r="N513" s="58">
        <v>0.012</v>
      </c>
      <c r="O513" s="44" t="s">
        <v>24</v>
      </c>
      <c r="P513" s="49">
        <v>0.0</v>
      </c>
      <c r="Q513" s="6"/>
      <c r="R513" s="60" t="s">
        <v>1758</v>
      </c>
      <c r="S513" s="45" t="s">
        <v>99</v>
      </c>
      <c r="T513" s="24" t="s">
        <v>1759</v>
      </c>
      <c r="U513" s="9" t="s">
        <v>19</v>
      </c>
      <c r="V513" s="51" t="str">
        <f t="shared" si="3"/>
        <v>Ativo</v>
      </c>
      <c r="W513" s="24" t="s">
        <v>68</v>
      </c>
      <c r="X513" s="52" t="s">
        <v>110</v>
      </c>
      <c r="Y513" s="54"/>
      <c r="Z513" s="54"/>
      <c r="AA513" s="54"/>
      <c r="AB513" s="54"/>
      <c r="AC513" s="54">
        <v>1652218.89</v>
      </c>
      <c r="AD513" s="54">
        <v>1718110.98</v>
      </c>
      <c r="AE513" s="54">
        <v>1737740.56</v>
      </c>
      <c r="AF513" s="54">
        <v>1751867.31</v>
      </c>
      <c r="AG513" s="54">
        <v>1769481.97</v>
      </c>
      <c r="AH513" s="54">
        <v>1781611.74</v>
      </c>
      <c r="AI513" s="54">
        <v>1795213.42</v>
      </c>
      <c r="AJ513" s="54">
        <v>1805336.03</v>
      </c>
      <c r="AK513" s="54">
        <v>1810474.77</v>
      </c>
      <c r="AL513" s="54">
        <v>1815036.86</v>
      </c>
      <c r="AM513" s="54">
        <v>1842147.25</v>
      </c>
      <c r="AN513" s="54">
        <v>1867845.05</v>
      </c>
      <c r="AO513" s="54">
        <v>1848323.25</v>
      </c>
      <c r="AP513" s="53">
        <v>1862905.58</v>
      </c>
      <c r="AQ513" s="53">
        <v>1882119.94</v>
      </c>
      <c r="AR513" s="53">
        <v>1878261.46</v>
      </c>
      <c r="AS513" s="53">
        <v>1875811.0</v>
      </c>
      <c r="AT513" s="53">
        <v>1632139.0</v>
      </c>
      <c r="AU513" s="53">
        <f t="array" ref="AU513">XLOOKUP(C513,'PL TOTAL D0'!A:A,'PL TOTAL D0'!C:C,"")</f>
        <v>1629916</v>
      </c>
    </row>
    <row r="514" ht="17.25" customHeight="1">
      <c r="A514" s="41" t="s">
        <v>43</v>
      </c>
      <c r="B514" s="55" t="s">
        <v>1756</v>
      </c>
      <c r="C514" s="56" t="s">
        <v>1760</v>
      </c>
      <c r="D514" s="9" t="s">
        <v>18</v>
      </c>
      <c r="E514" s="24" t="s">
        <v>19</v>
      </c>
      <c r="F514" s="44" t="s">
        <v>113</v>
      </c>
      <c r="G514" s="44" t="str">
        <f t="shared" si="1"/>
        <v>Augusto</v>
      </c>
      <c r="H514" s="51" t="s">
        <v>97</v>
      </c>
      <c r="I514" s="51" t="s">
        <v>24</v>
      </c>
      <c r="J514" s="44" t="str">
        <f t="shared" si="7"/>
        <v>Não</v>
      </c>
      <c r="K514" s="57">
        <v>45432.0</v>
      </c>
      <c r="L514" s="45"/>
      <c r="M514" s="24" t="s">
        <v>184</v>
      </c>
      <c r="N514" s="58">
        <v>0.011</v>
      </c>
      <c r="O514" s="9" t="s">
        <v>185</v>
      </c>
      <c r="P514" s="59">
        <v>0.2</v>
      </c>
      <c r="Q514" s="6"/>
      <c r="R514" s="50"/>
      <c r="S514" s="24" t="s">
        <v>99</v>
      </c>
      <c r="T514" s="24" t="s">
        <v>1759</v>
      </c>
      <c r="U514" s="9" t="s">
        <v>19</v>
      </c>
      <c r="V514" s="51" t="str">
        <f t="shared" si="3"/>
        <v>Ativo</v>
      </c>
      <c r="W514" s="24" t="s">
        <v>68</v>
      </c>
      <c r="X514" s="52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/>
      <c r="AQ514" s="53"/>
      <c r="AR514" s="53"/>
      <c r="AS514" s="53">
        <v>0.0</v>
      </c>
      <c r="AT514" s="53">
        <v>252060.9</v>
      </c>
      <c r="AU514" s="53">
        <f t="array" ref="AU514">XLOOKUP(C514,'PL TOTAL D0'!A:A,'PL TOTAL D0'!C:C,"")</f>
        <v>246997.5</v>
      </c>
    </row>
    <row r="515" ht="15.75" customHeight="1">
      <c r="A515" s="41" t="s">
        <v>43</v>
      </c>
      <c r="B515" s="42" t="s">
        <v>1761</v>
      </c>
      <c r="C515" s="43" t="s">
        <v>1762</v>
      </c>
      <c r="D515" s="44" t="s">
        <v>18</v>
      </c>
      <c r="E515" s="45" t="s">
        <v>19</v>
      </c>
      <c r="F515" s="44" t="s">
        <v>20</v>
      </c>
      <c r="G515" s="44" t="str">
        <f t="shared" si="1"/>
        <v>Augusto</v>
      </c>
      <c r="H515" s="46" t="s">
        <v>97</v>
      </c>
      <c r="I515" s="46" t="s">
        <v>24</v>
      </c>
      <c r="J515" s="44" t="str">
        <f t="shared" si="7"/>
        <v>Sim</v>
      </c>
      <c r="K515" s="47">
        <v>44957.0</v>
      </c>
      <c r="L515" s="45"/>
      <c r="M515" s="45" t="s">
        <v>55</v>
      </c>
      <c r="N515" s="48">
        <v>0.01</v>
      </c>
      <c r="O515" s="44" t="s">
        <v>24</v>
      </c>
      <c r="P515" s="49">
        <v>0.0</v>
      </c>
      <c r="Q515" s="60" t="s">
        <v>1763</v>
      </c>
      <c r="R515" s="50"/>
      <c r="S515" s="45" t="s">
        <v>99</v>
      </c>
      <c r="T515" s="24" t="s">
        <v>1764</v>
      </c>
      <c r="U515" s="9" t="s">
        <v>19</v>
      </c>
      <c r="V515" s="51" t="str">
        <f t="shared" si="3"/>
        <v>Ativo</v>
      </c>
      <c r="W515" s="45"/>
      <c r="X515" s="52" t="s">
        <v>110</v>
      </c>
      <c r="Y515" s="54"/>
      <c r="Z515" s="54"/>
      <c r="AA515" s="54"/>
      <c r="AB515" s="54"/>
      <c r="AC515" s="54">
        <v>77520.32</v>
      </c>
      <c r="AD515" s="54">
        <v>78310.67</v>
      </c>
      <c r="AE515" s="54">
        <v>79413.38</v>
      </c>
      <c r="AF515" s="54">
        <v>84128.08</v>
      </c>
      <c r="AG515" s="54">
        <v>80132.51</v>
      </c>
      <c r="AH515" s="54">
        <v>70966.44</v>
      </c>
      <c r="AI515" s="54">
        <v>71598.24</v>
      </c>
      <c r="AJ515" s="54">
        <v>67173.2</v>
      </c>
      <c r="AK515" s="54">
        <v>46567.55</v>
      </c>
      <c r="AL515" s="54">
        <v>86670.15</v>
      </c>
      <c r="AM515" s="54">
        <v>90825.27</v>
      </c>
      <c r="AN515" s="54">
        <v>75577.76</v>
      </c>
      <c r="AO515" s="54">
        <v>73095.18</v>
      </c>
      <c r="AP515" s="53">
        <v>56074.58</v>
      </c>
      <c r="AQ515" s="53">
        <v>53505.91</v>
      </c>
      <c r="AR515" s="53">
        <v>50057.03</v>
      </c>
      <c r="AS515" s="53">
        <v>45394.28</v>
      </c>
      <c r="AT515" s="53">
        <v>35310.38</v>
      </c>
      <c r="AU515" s="53">
        <f t="array" ref="AU515">XLOOKUP(C515,'PL TOTAL D0'!A:A,'PL TOTAL D0'!C:C,"")</f>
        <v>35328.54</v>
      </c>
    </row>
    <row r="516" ht="15.0" customHeight="1">
      <c r="A516" s="41" t="s">
        <v>43</v>
      </c>
      <c r="B516" s="66" t="s">
        <v>1765</v>
      </c>
      <c r="C516" s="67" t="s">
        <v>1766</v>
      </c>
      <c r="D516" s="44" t="s">
        <v>18</v>
      </c>
      <c r="E516" s="45" t="s">
        <v>170</v>
      </c>
      <c r="F516" s="44" t="s">
        <v>191</v>
      </c>
      <c r="G516" s="44" t="str">
        <f t="shared" si="1"/>
        <v>Augusto</v>
      </c>
      <c r="H516" s="46" t="s">
        <v>97</v>
      </c>
      <c r="I516" s="46" t="s">
        <v>24</v>
      </c>
      <c r="J516" s="44" t="str">
        <f t="shared" si="7"/>
        <v>Não</v>
      </c>
      <c r="K516" s="47">
        <v>45188.0</v>
      </c>
      <c r="L516" s="62"/>
      <c r="M516" s="45" t="s">
        <v>55</v>
      </c>
      <c r="N516" s="48">
        <v>0.012</v>
      </c>
      <c r="O516" s="44" t="s">
        <v>24</v>
      </c>
      <c r="P516" s="49">
        <v>0.0</v>
      </c>
      <c r="Q516" s="139"/>
      <c r="R516" s="139"/>
      <c r="S516" s="45" t="s">
        <v>99</v>
      </c>
      <c r="T516" s="24" t="s">
        <v>1767</v>
      </c>
      <c r="U516" s="9" t="s">
        <v>174</v>
      </c>
      <c r="V516" s="51" t="str">
        <f t="shared" si="3"/>
        <v>Ativo</v>
      </c>
      <c r="W516" s="45"/>
      <c r="X516" s="52" t="s">
        <v>101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>
        <v>0.0</v>
      </c>
      <c r="AL516" s="54">
        <v>0.0</v>
      </c>
      <c r="AM516" s="54">
        <v>51205.92</v>
      </c>
      <c r="AN516" s="54">
        <v>55414.38</v>
      </c>
      <c r="AO516" s="54">
        <v>55914.48</v>
      </c>
      <c r="AP516" s="53">
        <v>56330.84</v>
      </c>
      <c r="AQ516" s="53">
        <v>56802.0</v>
      </c>
      <c r="AR516" s="53">
        <v>58242.94</v>
      </c>
      <c r="AS516" s="53">
        <v>59719.43</v>
      </c>
      <c r="AT516" s="53">
        <v>68125.42</v>
      </c>
      <c r="AU516" s="53">
        <f t="array" ref="AU516">XLOOKUP(C516,'PL TOTAL D0'!A:A,'PL TOTAL D0'!C:C,"")</f>
        <v>68173.55</v>
      </c>
    </row>
    <row r="517" ht="15.0" customHeight="1">
      <c r="A517" s="41" t="s">
        <v>43</v>
      </c>
      <c r="B517" s="97" t="s">
        <v>1765</v>
      </c>
      <c r="C517" s="134" t="s">
        <v>1768</v>
      </c>
      <c r="D517" s="44" t="s">
        <v>18</v>
      </c>
      <c r="E517" s="45" t="s">
        <v>170</v>
      </c>
      <c r="F517" s="44" t="s">
        <v>191</v>
      </c>
      <c r="G517" s="44" t="str">
        <f t="shared" si="1"/>
        <v>Augusto</v>
      </c>
      <c r="H517" s="46" t="s">
        <v>97</v>
      </c>
      <c r="I517" s="46" t="s">
        <v>24</v>
      </c>
      <c r="J517" s="44" t="str">
        <f t="shared" si="7"/>
        <v>Não</v>
      </c>
      <c r="K517" s="47">
        <v>45212.0</v>
      </c>
      <c r="L517" s="62"/>
      <c r="M517" s="45" t="s">
        <v>55</v>
      </c>
      <c r="N517" s="48">
        <v>0.012</v>
      </c>
      <c r="O517" s="44" t="s">
        <v>24</v>
      </c>
      <c r="P517" s="49">
        <v>0.0</v>
      </c>
      <c r="Q517" s="139"/>
      <c r="R517" s="139"/>
      <c r="S517" s="45" t="s">
        <v>99</v>
      </c>
      <c r="T517" s="24" t="s">
        <v>1767</v>
      </c>
      <c r="U517" s="9" t="s">
        <v>174</v>
      </c>
      <c r="V517" s="51" t="str">
        <f t="shared" si="3"/>
        <v>Ativo</v>
      </c>
      <c r="W517" s="45"/>
      <c r="X517" s="52" t="s">
        <v>101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>
        <v>0.0</v>
      </c>
      <c r="AM517" s="54">
        <v>54117.31</v>
      </c>
      <c r="AN517" s="54">
        <v>54555.82</v>
      </c>
      <c r="AO517" s="54">
        <v>64099.99</v>
      </c>
      <c r="AP517" s="53">
        <v>143730.62</v>
      </c>
      <c r="AQ517" s="53">
        <v>162158.77</v>
      </c>
      <c r="AR517" s="53">
        <v>173441.07</v>
      </c>
      <c r="AS517" s="53">
        <v>181127.2</v>
      </c>
      <c r="AT517" s="53">
        <v>202441.3</v>
      </c>
      <c r="AU517" s="53">
        <f t="array" ref="AU517">XLOOKUP(C517,'PL TOTAL D0'!A:A,'PL TOTAL D0'!C:C,"")</f>
        <v>202588.7</v>
      </c>
    </row>
    <row r="518" ht="15.75" customHeight="1">
      <c r="A518" s="6" t="s">
        <v>43</v>
      </c>
      <c r="B518" s="55" t="s">
        <v>1769</v>
      </c>
      <c r="C518" s="56" t="s">
        <v>1770</v>
      </c>
      <c r="D518" s="9" t="s">
        <v>18</v>
      </c>
      <c r="E518" s="24" t="s">
        <v>19</v>
      </c>
      <c r="F518" s="9" t="s">
        <v>207</v>
      </c>
      <c r="G518" s="44" t="str">
        <f t="shared" si="1"/>
        <v>#N/A</v>
      </c>
      <c r="H518" s="51" t="s">
        <v>140</v>
      </c>
      <c r="I518" s="51" t="s">
        <v>213</v>
      </c>
      <c r="J518" s="44" t="str">
        <f t="shared" si="7"/>
        <v>Não</v>
      </c>
      <c r="K518" s="57">
        <v>45356.0</v>
      </c>
      <c r="L518" s="62"/>
      <c r="M518" s="24" t="s">
        <v>55</v>
      </c>
      <c r="N518" s="58">
        <v>0.012</v>
      </c>
      <c r="O518" s="9" t="s">
        <v>24</v>
      </c>
      <c r="P518" s="59">
        <v>0.0</v>
      </c>
      <c r="Q518" s="60"/>
      <c r="R518" s="50"/>
      <c r="S518" s="24" t="s">
        <v>99</v>
      </c>
      <c r="T518" s="5" t="s">
        <v>1771</v>
      </c>
      <c r="U518" s="9" t="s">
        <v>145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1772</v>
      </c>
      <c r="C519" s="189" t="s">
        <v>1773</v>
      </c>
      <c r="D519" s="44" t="s">
        <v>18</v>
      </c>
      <c r="E519" s="45" t="s">
        <v>170</v>
      </c>
      <c r="F519" s="44" t="s">
        <v>522</v>
      </c>
      <c r="G519" s="44" t="str">
        <f t="shared" si="1"/>
        <v>#N/A</v>
      </c>
      <c r="H519" s="46" t="s">
        <v>140</v>
      </c>
      <c r="I519" s="46" t="s">
        <v>213</v>
      </c>
      <c r="J519" s="44" t="str">
        <f t="shared" si="7"/>
        <v>Não</v>
      </c>
      <c r="K519" s="47">
        <v>45163.0</v>
      </c>
      <c r="L519" s="62"/>
      <c r="M519" s="45" t="s">
        <v>55</v>
      </c>
      <c r="N519" s="48">
        <v>0.007</v>
      </c>
      <c r="O519" s="44" t="s">
        <v>24</v>
      </c>
      <c r="P519" s="49">
        <v>0.0</v>
      </c>
      <c r="Q519" s="139"/>
      <c r="R519" s="50" t="s">
        <v>1018</v>
      </c>
      <c r="S519" s="45" t="s">
        <v>99</v>
      </c>
      <c r="T519" s="24" t="s">
        <v>1774</v>
      </c>
      <c r="U519" s="9" t="s">
        <v>34</v>
      </c>
      <c r="V519" s="51" t="str">
        <f t="shared" si="3"/>
        <v>Ativo</v>
      </c>
      <c r="W519" s="45"/>
      <c r="X519" s="52" t="s">
        <v>101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43</v>
      </c>
      <c r="B520" s="42" t="s">
        <v>1775</v>
      </c>
      <c r="C520" s="43" t="s">
        <v>1776</v>
      </c>
      <c r="D520" s="44" t="s">
        <v>18</v>
      </c>
      <c r="E520" s="45" t="s">
        <v>29</v>
      </c>
      <c r="F520" s="44" t="s">
        <v>135</v>
      </c>
      <c r="G520" s="44" t="str">
        <f t="shared" si="1"/>
        <v>Augusto</v>
      </c>
      <c r="H520" s="46" t="s">
        <v>97</v>
      </c>
      <c r="I520" s="46" t="s">
        <v>24</v>
      </c>
      <c r="J520" s="44" t="str">
        <f t="shared" si="7"/>
        <v>Não</v>
      </c>
      <c r="K520" s="47">
        <v>45162.0</v>
      </c>
      <c r="L520" s="62"/>
      <c r="M520" s="45" t="s">
        <v>55</v>
      </c>
      <c r="N520" s="48">
        <v>0.007</v>
      </c>
      <c r="O520" s="44" t="s">
        <v>24</v>
      </c>
      <c r="P520" s="49">
        <v>0.0</v>
      </c>
      <c r="Q520" s="139"/>
      <c r="R520" s="139"/>
      <c r="S520" s="45" t="s">
        <v>99</v>
      </c>
      <c r="T520" s="24" t="s">
        <v>1777</v>
      </c>
      <c r="U520" s="9" t="s">
        <v>19</v>
      </c>
      <c r="V520" s="51" t="str">
        <f t="shared" si="3"/>
        <v>Ativo</v>
      </c>
      <c r="W520" s="45"/>
      <c r="X520" s="52" t="s">
        <v>110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>
        <v>135422.27</v>
      </c>
      <c r="AK520" s="54">
        <v>136497.06</v>
      </c>
      <c r="AL520" s="54">
        <v>137637.89</v>
      </c>
      <c r="AM520" s="54">
        <v>138604.86</v>
      </c>
      <c r="AN520" s="54">
        <v>139642.28</v>
      </c>
      <c r="AO520" s="54">
        <v>140837.2</v>
      </c>
      <c r="AP520" s="53">
        <v>141885.55</v>
      </c>
      <c r="AQ520" s="53">
        <v>142733.52</v>
      </c>
      <c r="AR520" s="53">
        <v>143940.23</v>
      </c>
      <c r="AS520" s="53">
        <v>145046.4</v>
      </c>
      <c r="AT520" s="53">
        <v>146173.6</v>
      </c>
      <c r="AU520" s="53">
        <f t="array" ref="AU520">XLOOKUP(C520,'PL TOTAL D0'!A:A,'PL TOTAL D0'!C:C,"")</f>
        <v>146330.1</v>
      </c>
    </row>
    <row r="521" ht="15.75" customHeight="1">
      <c r="A521" s="41" t="s">
        <v>43</v>
      </c>
      <c r="B521" s="42" t="s">
        <v>1778</v>
      </c>
      <c r="C521" s="43" t="s">
        <v>1779</v>
      </c>
      <c r="D521" s="44" t="s">
        <v>18</v>
      </c>
      <c r="E521" s="45" t="s">
        <v>19</v>
      </c>
      <c r="F521" s="44" t="s">
        <v>20</v>
      </c>
      <c r="G521" s="44" t="str">
        <f t="shared" si="1"/>
        <v>#N/A</v>
      </c>
      <c r="H521" s="46" t="s">
        <v>180</v>
      </c>
      <c r="I521" s="46" t="s">
        <v>24</v>
      </c>
      <c r="J521" s="44" t="str">
        <f t="shared" si="7"/>
        <v>Não</v>
      </c>
      <c r="K521" s="47">
        <v>44966.0</v>
      </c>
      <c r="L521" s="72">
        <v>45119.0</v>
      </c>
      <c r="M521" s="45" t="s">
        <v>98</v>
      </c>
      <c r="N521" s="48">
        <v>0.012</v>
      </c>
      <c r="O521" s="44" t="s">
        <v>24</v>
      </c>
      <c r="P521" s="49">
        <v>0.0</v>
      </c>
      <c r="Q521" s="50"/>
      <c r="R521" s="139"/>
      <c r="S521" s="45" t="s">
        <v>99</v>
      </c>
      <c r="T521" s="225" t="s">
        <v>1780</v>
      </c>
      <c r="U521" s="9" t="s">
        <v>19</v>
      </c>
      <c r="V521" s="51" t="str">
        <f t="shared" si="3"/>
        <v>Encerrado</v>
      </c>
      <c r="W521" s="45"/>
      <c r="X521" s="52"/>
      <c r="Y521" s="54"/>
      <c r="Z521" s="54"/>
      <c r="AA521" s="54"/>
      <c r="AB521" s="54"/>
      <c r="AC521" s="54">
        <v>0.0</v>
      </c>
      <c r="AD521" s="54">
        <v>423818.64</v>
      </c>
      <c r="AE521" s="54">
        <v>428408.17</v>
      </c>
      <c r="AF521" s="54">
        <v>387469.55</v>
      </c>
      <c r="AG521" s="54">
        <v>384253.18</v>
      </c>
      <c r="AH521" s="54">
        <v>389699.92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1781</v>
      </c>
      <c r="C522" s="43" t="s">
        <v>1782</v>
      </c>
      <c r="D522" s="44" t="s">
        <v>18</v>
      </c>
      <c r="E522" s="45" t="s">
        <v>19</v>
      </c>
      <c r="F522" s="44" t="s">
        <v>113</v>
      </c>
      <c r="G522" s="44" t="str">
        <f t="shared" si="1"/>
        <v>Augusto</v>
      </c>
      <c r="H522" s="46" t="s">
        <v>97</v>
      </c>
      <c r="I522" s="46" t="s">
        <v>24</v>
      </c>
      <c r="J522" s="44" t="str">
        <f t="shared" si="7"/>
        <v>Não</v>
      </c>
      <c r="K522" s="47">
        <v>45058.0</v>
      </c>
      <c r="L522" s="45"/>
      <c r="M522" s="45" t="s">
        <v>55</v>
      </c>
      <c r="N522" s="48">
        <v>0.012</v>
      </c>
      <c r="O522" s="44" t="s">
        <v>24</v>
      </c>
      <c r="P522" s="49">
        <v>0.0</v>
      </c>
      <c r="Q522" s="139"/>
      <c r="R522" s="139"/>
      <c r="S522" s="45" t="s">
        <v>99</v>
      </c>
      <c r="T522" s="24" t="s">
        <v>1783</v>
      </c>
      <c r="U522" s="9" t="s">
        <v>19</v>
      </c>
      <c r="V522" s="51" t="str">
        <f t="shared" si="3"/>
        <v>Ativo</v>
      </c>
      <c r="W522" s="45"/>
      <c r="X522" s="52" t="s">
        <v>110</v>
      </c>
      <c r="Y522" s="54"/>
      <c r="Z522" s="54"/>
      <c r="AA522" s="54"/>
      <c r="AB522" s="54"/>
      <c r="AC522" s="54"/>
      <c r="AD522" s="54"/>
      <c r="AE522" s="54"/>
      <c r="AF522" s="54">
        <v>0.0</v>
      </c>
      <c r="AG522" s="54">
        <v>100648.86</v>
      </c>
      <c r="AH522" s="54">
        <v>128229.47</v>
      </c>
      <c r="AI522" s="54">
        <v>134443.75</v>
      </c>
      <c r="AJ522" s="54">
        <v>135795.54</v>
      </c>
      <c r="AK522" s="54">
        <v>138609.77</v>
      </c>
      <c r="AL522" s="54">
        <v>240098.9</v>
      </c>
      <c r="AM522" s="54">
        <v>241952.08</v>
      </c>
      <c r="AN522" s="54">
        <v>256163.08</v>
      </c>
      <c r="AO522" s="54">
        <v>273358.25</v>
      </c>
      <c r="AP522" s="53">
        <v>275768.05</v>
      </c>
      <c r="AQ522" s="53">
        <v>323405.42</v>
      </c>
      <c r="AR522" s="53">
        <v>326434.69</v>
      </c>
      <c r="AS522" s="53">
        <v>332681.5</v>
      </c>
      <c r="AT522" s="53">
        <v>335267.6</v>
      </c>
      <c r="AU522" s="53">
        <f t="array" ref="AU522">XLOOKUP(C522,'PL TOTAL D0'!A:A,'PL TOTAL D0'!C:C,"")</f>
        <v>335505.4</v>
      </c>
    </row>
    <row r="523" ht="15.75" customHeight="1">
      <c r="A523" s="41" t="s">
        <v>43</v>
      </c>
      <c r="B523" s="42" t="s">
        <v>1781</v>
      </c>
      <c r="C523" s="43" t="s">
        <v>1784</v>
      </c>
      <c r="D523" s="44" t="s">
        <v>18</v>
      </c>
      <c r="E523" s="45" t="s">
        <v>19</v>
      </c>
      <c r="F523" s="44" t="s">
        <v>113</v>
      </c>
      <c r="G523" s="44" t="str">
        <f t="shared" si="1"/>
        <v>Augusto</v>
      </c>
      <c r="H523" s="46" t="s">
        <v>97</v>
      </c>
      <c r="I523" s="46" t="s">
        <v>24</v>
      </c>
      <c r="J523" s="44" t="str">
        <f t="shared" si="7"/>
        <v>Não</v>
      </c>
      <c r="K523" s="47">
        <v>45092.0</v>
      </c>
      <c r="L523" s="45"/>
      <c r="M523" s="45" t="s">
        <v>55</v>
      </c>
      <c r="N523" s="48">
        <v>0.012</v>
      </c>
      <c r="O523" s="44" t="s">
        <v>24</v>
      </c>
      <c r="P523" s="49">
        <v>0.0</v>
      </c>
      <c r="Q523" s="139"/>
      <c r="R523" s="139"/>
      <c r="S523" s="45" t="s">
        <v>99</v>
      </c>
      <c r="T523" s="24" t="s">
        <v>1783</v>
      </c>
      <c r="U523" s="9" t="s">
        <v>19</v>
      </c>
      <c r="V523" s="51" t="str">
        <f t="shared" si="3"/>
        <v>Ativo</v>
      </c>
      <c r="W523" s="45"/>
      <c r="X523" s="52" t="s">
        <v>110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>
        <v>28496.71</v>
      </c>
      <c r="AI523" s="54">
        <v>28441.96</v>
      </c>
      <c r="AJ523" s="54">
        <v>28233.84</v>
      </c>
      <c r="AK523" s="54">
        <v>26446.26</v>
      </c>
      <c r="AL523" s="54">
        <v>26423.82</v>
      </c>
      <c r="AM523" s="54">
        <v>26662.78</v>
      </c>
      <c r="AN523" s="54">
        <v>14483.77</v>
      </c>
      <c r="AO523" s="54">
        <v>14559.84</v>
      </c>
      <c r="AP523" s="53">
        <v>14628.68</v>
      </c>
      <c r="AQ523" s="53">
        <v>14747.84</v>
      </c>
      <c r="AR523" s="53">
        <v>14871.88</v>
      </c>
      <c r="AS523" s="53">
        <v>14894.8</v>
      </c>
      <c r="AT523" s="53">
        <v>14906.08</v>
      </c>
      <c r="AU523" s="53">
        <f t="array" ref="AU523">XLOOKUP(C523,'PL TOTAL D0'!A:A,'PL TOTAL D0'!C:C,"")</f>
        <v>14910.48</v>
      </c>
    </row>
    <row r="524" ht="15.75" customHeight="1">
      <c r="A524" s="41" t="s">
        <v>43</v>
      </c>
      <c r="B524" s="42" t="s">
        <v>1785</v>
      </c>
      <c r="C524" s="43" t="s">
        <v>1786</v>
      </c>
      <c r="D524" s="44" t="s">
        <v>18</v>
      </c>
      <c r="E524" s="45" t="s">
        <v>19</v>
      </c>
      <c r="F524" s="44" t="s">
        <v>1787</v>
      </c>
      <c r="G524" s="44" t="str">
        <f t="shared" si="1"/>
        <v>#N/A</v>
      </c>
      <c r="H524" s="46" t="s">
        <v>140</v>
      </c>
      <c r="I524" s="46" t="s">
        <v>213</v>
      </c>
      <c r="J524" s="44" t="str">
        <f t="shared" si="7"/>
        <v>Não</v>
      </c>
      <c r="K524" s="47">
        <v>45166.0</v>
      </c>
      <c r="L524" s="62"/>
      <c r="M524" s="45" t="s">
        <v>47</v>
      </c>
      <c r="N524" s="48">
        <v>0.015</v>
      </c>
      <c r="O524" s="44" t="s">
        <v>48</v>
      </c>
      <c r="P524" s="49">
        <v>0.1</v>
      </c>
      <c r="Q524" s="139"/>
      <c r="R524" s="50"/>
      <c r="S524" s="45" t="s">
        <v>99</v>
      </c>
      <c r="T524" s="24" t="s">
        <v>1788</v>
      </c>
      <c r="U524" s="9" t="s">
        <v>1098</v>
      </c>
      <c r="V524" s="51" t="str">
        <f t="shared" si="3"/>
        <v>Inativo</v>
      </c>
      <c r="W524" s="45"/>
      <c r="X524" s="52" t="s">
        <v>110</v>
      </c>
      <c r="Y524" s="54"/>
      <c r="Z524" s="54"/>
      <c r="AA524" s="54"/>
      <c r="AB524" s="54"/>
      <c r="AC524" s="54"/>
      <c r="AD524" s="54">
        <v>0.0</v>
      </c>
      <c r="AE524" s="54">
        <v>0.0</v>
      </c>
      <c r="AF524" s="54">
        <v>0.0</v>
      </c>
      <c r="AG524" s="54">
        <v>0.0</v>
      </c>
      <c r="AH524" s="54">
        <v>0.0</v>
      </c>
      <c r="AI524" s="54">
        <v>0.0</v>
      </c>
      <c r="AJ524" s="54">
        <v>0.0</v>
      </c>
      <c r="AK524" s="54">
        <v>0.0</v>
      </c>
      <c r="AL524" s="54">
        <v>0.0</v>
      </c>
      <c r="AM524" s="54">
        <v>0.0</v>
      </c>
      <c r="AN524" s="54">
        <v>0.0</v>
      </c>
      <c r="AO524" s="54">
        <v>0.0</v>
      </c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1789</v>
      </c>
      <c r="C525" s="43" t="s">
        <v>1790</v>
      </c>
      <c r="D525" s="44" t="s">
        <v>18</v>
      </c>
      <c r="E525" s="45" t="s">
        <v>29</v>
      </c>
      <c r="F525" s="44" t="s">
        <v>162</v>
      </c>
      <c r="G525" s="44" t="str">
        <f t="shared" si="1"/>
        <v>Augusto</v>
      </c>
      <c r="H525" s="51" t="s">
        <v>140</v>
      </c>
      <c r="I525" s="51" t="s">
        <v>213</v>
      </c>
      <c r="J525" s="44" t="str">
        <f t="shared" si="7"/>
        <v>Não</v>
      </c>
      <c r="K525" s="47">
        <v>45007.0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73" t="s">
        <v>1791</v>
      </c>
      <c r="S525" s="45" t="s">
        <v>99</v>
      </c>
      <c r="T525" s="24" t="s">
        <v>1792</v>
      </c>
      <c r="U525" s="9" t="s">
        <v>29</v>
      </c>
      <c r="V525" s="51" t="str">
        <f t="shared" si="3"/>
        <v>Ativo</v>
      </c>
      <c r="W525" s="45"/>
      <c r="X525" s="52" t="s">
        <v>110</v>
      </c>
      <c r="Y525" s="54"/>
      <c r="Z525" s="54"/>
      <c r="AA525" s="54"/>
      <c r="AB525" s="54"/>
      <c r="AC525" s="54"/>
      <c r="AD525" s="54"/>
      <c r="AE525" s="54">
        <v>336439.07</v>
      </c>
      <c r="AF525" s="54">
        <v>338334.87</v>
      </c>
      <c r="AG525" s="54">
        <v>341698.42</v>
      </c>
      <c r="AH525" s="54">
        <v>344838.06</v>
      </c>
      <c r="AI525" s="54">
        <v>347340.16</v>
      </c>
      <c r="AJ525" s="54">
        <v>349927.23</v>
      </c>
      <c r="AK525" s="54">
        <v>348939.08</v>
      </c>
      <c r="AL525" s="54">
        <v>351187.59</v>
      </c>
      <c r="AM525" s="54">
        <v>354202.22</v>
      </c>
      <c r="AN525" s="54">
        <v>357151.82</v>
      </c>
      <c r="AO525" s="54">
        <v>217220.42</v>
      </c>
      <c r="AP525" s="53">
        <v>191.05</v>
      </c>
      <c r="AQ525" s="53">
        <v>73.59</v>
      </c>
      <c r="AR525" s="53">
        <v>93.87</v>
      </c>
      <c r="AS525" s="53">
        <v>93.87</v>
      </c>
      <c r="AT525" s="53">
        <v>94.24</v>
      </c>
      <c r="AU525" s="53">
        <f t="array" ref="AU525">XLOOKUP(C525,'PL TOTAL D0'!A:A,'PL TOTAL D0'!C:C,"")</f>
        <v>94.24</v>
      </c>
    </row>
    <row r="526" ht="15.75" customHeight="1">
      <c r="A526" s="41" t="s">
        <v>43</v>
      </c>
      <c r="B526" s="42" t="s">
        <v>1789</v>
      </c>
      <c r="C526" s="43" t="s">
        <v>1793</v>
      </c>
      <c r="D526" s="44" t="s">
        <v>18</v>
      </c>
      <c r="E526" s="45" t="s">
        <v>29</v>
      </c>
      <c r="F526" s="44" t="s">
        <v>162</v>
      </c>
      <c r="G526" s="44" t="str">
        <f t="shared" si="1"/>
        <v>#N/A</v>
      </c>
      <c r="H526" s="51" t="s">
        <v>140</v>
      </c>
      <c r="I526" s="46" t="s">
        <v>213</v>
      </c>
      <c r="J526" s="44" t="str">
        <f t="shared" si="7"/>
        <v>Não</v>
      </c>
      <c r="K526" s="47">
        <v>45163.0</v>
      </c>
      <c r="L526" s="62"/>
      <c r="M526" s="45" t="s">
        <v>184</v>
      </c>
      <c r="N526" s="48">
        <v>0.025</v>
      </c>
      <c r="O526" s="44" t="s">
        <v>185</v>
      </c>
      <c r="P526" s="49">
        <v>0.2</v>
      </c>
      <c r="Q526" s="139"/>
      <c r="R526" s="60"/>
      <c r="S526" s="45" t="s">
        <v>99</v>
      </c>
      <c r="T526" s="24" t="s">
        <v>1792</v>
      </c>
      <c r="U526" s="9" t="s">
        <v>29</v>
      </c>
      <c r="V526" s="51" t="str">
        <f t="shared" si="3"/>
        <v>Ativo</v>
      </c>
      <c r="W526" s="45"/>
      <c r="X526" s="52" t="s">
        <v>110</v>
      </c>
      <c r="Y526" s="54"/>
      <c r="Z526" s="54"/>
      <c r="AA526" s="54"/>
      <c r="AB526" s="54"/>
      <c r="AC526" s="54"/>
      <c r="AD526" s="54"/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55" t="s">
        <v>1794</v>
      </c>
      <c r="C527" s="56" t="s">
        <v>1795</v>
      </c>
      <c r="D527" s="9" t="s">
        <v>18</v>
      </c>
      <c r="E527" s="24" t="s">
        <v>29</v>
      </c>
      <c r="F527" s="9" t="s">
        <v>621</v>
      </c>
      <c r="G527" s="44" t="str">
        <f t="shared" si="1"/>
        <v>Augusto</v>
      </c>
      <c r="H527" s="51" t="s">
        <v>97</v>
      </c>
      <c r="I527" s="51" t="s">
        <v>24</v>
      </c>
      <c r="J527" s="44" t="str">
        <f t="shared" si="7"/>
        <v>Não</v>
      </c>
      <c r="K527" s="57">
        <v>45448.0</v>
      </c>
      <c r="L527" s="62"/>
      <c r="M527" s="24" t="s">
        <v>272</v>
      </c>
      <c r="N527" s="58">
        <v>0.007</v>
      </c>
      <c r="O527" s="9" t="s">
        <v>24</v>
      </c>
      <c r="P527" s="59">
        <v>0.0</v>
      </c>
      <c r="Q527" s="139"/>
      <c r="R527" s="60"/>
      <c r="S527" s="24" t="s">
        <v>99</v>
      </c>
      <c r="T527" s="24" t="s">
        <v>1796</v>
      </c>
      <c r="U527" s="9" t="s">
        <v>29</v>
      </c>
      <c r="V527" s="51" t="str">
        <f t="shared" si="3"/>
        <v>Ativo</v>
      </c>
      <c r="W527" s="24" t="s">
        <v>68</v>
      </c>
      <c r="X527" s="52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3"/>
      <c r="AQ527" s="53"/>
      <c r="AR527" s="53"/>
      <c r="AS527" s="53"/>
      <c r="AT527" s="53">
        <v>11609.16</v>
      </c>
      <c r="AU527" s="53">
        <f t="array" ref="AU527">XLOOKUP(C527,'PL TOTAL D0'!A:A,'PL TOTAL D0'!C:C,"")</f>
        <v>11624.85</v>
      </c>
    </row>
    <row r="528" ht="15.75" customHeight="1">
      <c r="A528" s="41" t="s">
        <v>43</v>
      </c>
      <c r="B528" s="42" t="s">
        <v>1797</v>
      </c>
      <c r="C528" s="43" t="s">
        <v>1798</v>
      </c>
      <c r="D528" s="44" t="s">
        <v>18</v>
      </c>
      <c r="E528" s="45" t="s">
        <v>29</v>
      </c>
      <c r="F528" s="44" t="s">
        <v>135</v>
      </c>
      <c r="G528" s="44" t="str">
        <f t="shared" si="1"/>
        <v>#N/A</v>
      </c>
      <c r="H528" s="46" t="s">
        <v>180</v>
      </c>
      <c r="I528" s="51" t="s">
        <v>24</v>
      </c>
      <c r="J528" s="44" t="str">
        <f t="shared" si="7"/>
        <v>Não</v>
      </c>
      <c r="K528" s="47">
        <v>45029.0</v>
      </c>
      <c r="L528" s="226">
        <v>45250.0</v>
      </c>
      <c r="M528" s="45" t="s">
        <v>55</v>
      </c>
      <c r="N528" s="48">
        <v>0.01</v>
      </c>
      <c r="O528" s="44" t="s">
        <v>24</v>
      </c>
      <c r="P528" s="49">
        <v>0.0</v>
      </c>
      <c r="Q528" s="139"/>
      <c r="R528" s="139"/>
      <c r="S528" s="45" t="s">
        <v>99</v>
      </c>
      <c r="T528" s="24" t="s">
        <v>1799</v>
      </c>
      <c r="U528" s="9" t="s">
        <v>1800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5431.76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1801</v>
      </c>
      <c r="C529" s="43" t="s">
        <v>1802</v>
      </c>
      <c r="D529" s="44" t="s">
        <v>18</v>
      </c>
      <c r="E529" s="45" t="s">
        <v>19</v>
      </c>
      <c r="F529" s="44" t="s">
        <v>20</v>
      </c>
      <c r="G529" s="44" t="str">
        <f t="shared" si="1"/>
        <v>Augusto</v>
      </c>
      <c r="H529" s="46" t="s">
        <v>97</v>
      </c>
      <c r="I529" s="46" t="s">
        <v>24</v>
      </c>
      <c r="J529" s="44" t="str">
        <f t="shared" si="7"/>
        <v>Sim</v>
      </c>
      <c r="K529" s="47">
        <v>45005.0</v>
      </c>
      <c r="L529" s="45"/>
      <c r="M529" s="45" t="s">
        <v>47</v>
      </c>
      <c r="N529" s="48">
        <v>0.015</v>
      </c>
      <c r="O529" s="44" t="s">
        <v>48</v>
      </c>
      <c r="P529" s="49">
        <v>0.1</v>
      </c>
      <c r="Q529" s="184" t="s">
        <v>1803</v>
      </c>
      <c r="R529" s="139"/>
      <c r="S529" s="45" t="s">
        <v>99</v>
      </c>
      <c r="T529" s="24" t="s">
        <v>1804</v>
      </c>
      <c r="U529" s="9" t="s">
        <v>19</v>
      </c>
      <c r="V529" s="51" t="str">
        <f t="shared" si="3"/>
        <v>Ativo</v>
      </c>
      <c r="W529" s="45"/>
      <c r="X529" s="52" t="s">
        <v>110</v>
      </c>
      <c r="Y529" s="54"/>
      <c r="Z529" s="54"/>
      <c r="AA529" s="54"/>
      <c r="AB529" s="54"/>
      <c r="AC529" s="54"/>
      <c r="AD529" s="54"/>
      <c r="AE529" s="54">
        <v>108824.42</v>
      </c>
      <c r="AF529" s="54">
        <v>47556.19</v>
      </c>
      <c r="AG529" s="54">
        <v>64503.79</v>
      </c>
      <c r="AH529" s="54">
        <v>66263.15</v>
      </c>
      <c r="AI529" s="54">
        <v>76565.75</v>
      </c>
      <c r="AJ529" s="54">
        <v>89589.62</v>
      </c>
      <c r="AK529" s="54">
        <v>103189.25</v>
      </c>
      <c r="AL529" s="54">
        <v>93072.73</v>
      </c>
      <c r="AM529" s="54">
        <v>389160.11</v>
      </c>
      <c r="AN529" s="54">
        <v>342594.29</v>
      </c>
      <c r="AO529" s="54">
        <v>342970.85</v>
      </c>
      <c r="AP529" s="53">
        <v>324593.25</v>
      </c>
      <c r="AQ529" s="53">
        <v>246738.52</v>
      </c>
      <c r="AR529" s="53">
        <v>141034.35</v>
      </c>
      <c r="AS529" s="53">
        <v>35966.39</v>
      </c>
      <c r="AT529" s="53">
        <v>36072.22</v>
      </c>
      <c r="AU529" s="53">
        <f t="array" ref="AU529">XLOOKUP(C529,'PL TOTAL D0'!A:A,'PL TOTAL D0'!C:C,"")</f>
        <v>36060.36</v>
      </c>
    </row>
    <row r="530" ht="15.75" customHeight="1">
      <c r="A530" s="41" t="s">
        <v>43</v>
      </c>
      <c r="B530" s="42" t="s">
        <v>1805</v>
      </c>
      <c r="C530" s="56" t="s">
        <v>1806</v>
      </c>
      <c r="D530" s="44" t="s">
        <v>18</v>
      </c>
      <c r="E530" s="45" t="s">
        <v>19</v>
      </c>
      <c r="F530" s="44" t="s">
        <v>113</v>
      </c>
      <c r="G530" s="44" t="str">
        <f t="shared" si="1"/>
        <v>Augusto</v>
      </c>
      <c r="H530" s="51" t="s">
        <v>97</v>
      </c>
      <c r="I530" s="51" t="s">
        <v>24</v>
      </c>
      <c r="J530" s="44" t="str">
        <f t="shared" si="7"/>
        <v>Não</v>
      </c>
      <c r="K530" s="47">
        <v>45264.0</v>
      </c>
      <c r="L530" s="45"/>
      <c r="M530" s="93" t="s">
        <v>184</v>
      </c>
      <c r="N530" s="94">
        <v>0.025</v>
      </c>
      <c r="O530" s="95" t="s">
        <v>185</v>
      </c>
      <c r="P530" s="96">
        <v>0.2</v>
      </c>
      <c r="Q530" s="139"/>
      <c r="R530" s="139"/>
      <c r="S530" s="45" t="s">
        <v>99</v>
      </c>
      <c r="T530" s="24" t="s">
        <v>1807</v>
      </c>
      <c r="U530" s="9" t="s">
        <v>19</v>
      </c>
      <c r="V530" s="51" t="str">
        <f t="shared" si="3"/>
        <v>Ativo</v>
      </c>
      <c r="W530" s="45"/>
      <c r="X530" s="52" t="s">
        <v>110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>
        <v>0.0</v>
      </c>
      <c r="AN530" s="54">
        <v>50262.05</v>
      </c>
      <c r="AO530" s="54">
        <v>46968.64</v>
      </c>
      <c r="AP530" s="53">
        <v>47487.64</v>
      </c>
      <c r="AQ530" s="53">
        <v>48297.43</v>
      </c>
      <c r="AR530" s="53">
        <v>46293.52</v>
      </c>
      <c r="AS530" s="53">
        <v>45353.05</v>
      </c>
      <c r="AT530" s="53">
        <v>45254.54</v>
      </c>
      <c r="AU530" s="53">
        <f t="array" ref="AU530">XLOOKUP(C530,'PL TOTAL D0'!A:A,'PL TOTAL D0'!C:C,"")</f>
        <v>46304.45</v>
      </c>
    </row>
    <row r="531" ht="15.75" customHeight="1">
      <c r="A531" s="41" t="s">
        <v>43</v>
      </c>
      <c r="B531" s="42" t="s">
        <v>1805</v>
      </c>
      <c r="C531" s="43" t="s">
        <v>1808</v>
      </c>
      <c r="D531" s="44" t="s">
        <v>18</v>
      </c>
      <c r="E531" s="45" t="s">
        <v>19</v>
      </c>
      <c r="F531" s="44" t="s">
        <v>113</v>
      </c>
      <c r="G531" s="44" t="str">
        <f t="shared" si="1"/>
        <v>Breno</v>
      </c>
      <c r="H531" s="46" t="s">
        <v>97</v>
      </c>
      <c r="I531" s="46" t="s">
        <v>24</v>
      </c>
      <c r="J531" s="44" t="str">
        <f t="shared" si="7"/>
        <v>Não</v>
      </c>
      <c r="K531" s="47">
        <v>45103.0</v>
      </c>
      <c r="L531" s="62"/>
      <c r="M531" s="45" t="s">
        <v>55</v>
      </c>
      <c r="N531" s="48">
        <v>0.012</v>
      </c>
      <c r="O531" s="44" t="s">
        <v>24</v>
      </c>
      <c r="P531" s="49">
        <v>0.0</v>
      </c>
      <c r="Q531" s="139"/>
      <c r="R531" s="139"/>
      <c r="S531" s="45" t="s">
        <v>99</v>
      </c>
      <c r="T531" s="24" t="s">
        <v>1807</v>
      </c>
      <c r="U531" s="9" t="s">
        <v>19</v>
      </c>
      <c r="V531" s="51" t="str">
        <f t="shared" si="3"/>
        <v>Ativo</v>
      </c>
      <c r="W531" s="45"/>
      <c r="X531" s="52" t="s">
        <v>110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200323.08</v>
      </c>
      <c r="AI531" s="54">
        <v>202185.21</v>
      </c>
      <c r="AJ531" s="54">
        <v>254401.12</v>
      </c>
      <c r="AK531" s="54">
        <v>256470.23</v>
      </c>
      <c r="AL531" s="54">
        <v>258614.98</v>
      </c>
      <c r="AM531" s="54">
        <v>310396.68</v>
      </c>
      <c r="AN531" s="54">
        <v>312685.08</v>
      </c>
      <c r="AO531" s="54">
        <v>315303.3</v>
      </c>
      <c r="AP531" s="53">
        <v>342539.61</v>
      </c>
      <c r="AQ531" s="53">
        <v>394597.36</v>
      </c>
      <c r="AR531" s="53">
        <v>396000.75</v>
      </c>
      <c r="AS531" s="53">
        <v>554884.7</v>
      </c>
      <c r="AT531" s="53">
        <v>566615.4</v>
      </c>
      <c r="AU531" s="53">
        <f t="array" ref="AU531">XLOOKUP(C531,'PL TOTAL D0'!A:A,'PL TOTAL D0'!C:C,"")</f>
        <v>566998.4</v>
      </c>
    </row>
    <row r="532" ht="15.75" customHeight="1">
      <c r="A532" s="41" t="s">
        <v>43</v>
      </c>
      <c r="B532" s="42" t="s">
        <v>1809</v>
      </c>
      <c r="C532" s="43" t="s">
        <v>1810</v>
      </c>
      <c r="D532" s="44" t="s">
        <v>18</v>
      </c>
      <c r="E532" s="45" t="s">
        <v>19</v>
      </c>
      <c r="F532" s="44" t="s">
        <v>207</v>
      </c>
      <c r="G532" s="44" t="str">
        <f t="shared" si="1"/>
        <v>#N/A</v>
      </c>
      <c r="H532" s="51" t="s">
        <v>140</v>
      </c>
      <c r="I532" s="46" t="s">
        <v>213</v>
      </c>
      <c r="J532" s="44" t="str">
        <f t="shared" si="7"/>
        <v>Não</v>
      </c>
      <c r="K532" s="47">
        <v>45163.0</v>
      </c>
      <c r="L532" s="62"/>
      <c r="M532" s="45" t="s">
        <v>55</v>
      </c>
      <c r="N532" s="48">
        <v>0.01</v>
      </c>
      <c r="O532" s="44" t="s">
        <v>24</v>
      </c>
      <c r="P532" s="49">
        <v>0.0</v>
      </c>
      <c r="Q532" s="139"/>
      <c r="R532" s="139"/>
      <c r="S532" s="45" t="s">
        <v>99</v>
      </c>
      <c r="T532" s="24" t="s">
        <v>1811</v>
      </c>
      <c r="U532" s="9" t="s">
        <v>19</v>
      </c>
      <c r="V532" s="51" t="str">
        <f t="shared" si="3"/>
        <v>Inativo</v>
      </c>
      <c r="W532" s="45"/>
      <c r="X532" s="52" t="s">
        <v>110</v>
      </c>
      <c r="Y532" s="54"/>
      <c r="Z532" s="54"/>
      <c r="AA532" s="54"/>
      <c r="AB532" s="54">
        <v>51295.86</v>
      </c>
      <c r="AC532" s="54">
        <v>0.0</v>
      </c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1812</v>
      </c>
      <c r="C533" s="81" t="s">
        <v>1813</v>
      </c>
      <c r="D533" s="44" t="s">
        <v>18</v>
      </c>
      <c r="E533" s="45" t="s">
        <v>19</v>
      </c>
      <c r="F533" s="44" t="s">
        <v>207</v>
      </c>
      <c r="G533" s="44" t="str">
        <f t="shared" si="1"/>
        <v>#N/A</v>
      </c>
      <c r="H533" s="51" t="s">
        <v>180</v>
      </c>
      <c r="I533" s="46" t="s">
        <v>24</v>
      </c>
      <c r="J533" s="44" t="str">
        <f t="shared" si="7"/>
        <v>Não</v>
      </c>
      <c r="K533" s="47">
        <v>44936.0</v>
      </c>
      <c r="L533" s="82">
        <v>45433.0</v>
      </c>
      <c r="M533" s="45" t="s">
        <v>55</v>
      </c>
      <c r="N533" s="48">
        <v>0.01</v>
      </c>
      <c r="O533" s="44" t="s">
        <v>24</v>
      </c>
      <c r="P533" s="49">
        <v>0.0</v>
      </c>
      <c r="Q533" s="60"/>
      <c r="R533" s="139"/>
      <c r="S533" s="45" t="s">
        <v>99</v>
      </c>
      <c r="T533" s="24" t="s">
        <v>1811</v>
      </c>
      <c r="U533" s="9" t="s">
        <v>19</v>
      </c>
      <c r="V533" s="51" t="str">
        <f t="shared" si="3"/>
        <v>Encerrado</v>
      </c>
      <c r="W533" s="45"/>
      <c r="X533" s="52" t="s">
        <v>110</v>
      </c>
      <c r="Y533" s="54"/>
      <c r="Z533" s="54"/>
      <c r="AA533" s="54"/>
      <c r="AB533" s="54"/>
      <c r="AC533" s="54">
        <v>172068.9</v>
      </c>
      <c r="AD533" s="54">
        <v>173538.72</v>
      </c>
      <c r="AE533" s="54">
        <v>120603.37</v>
      </c>
      <c r="AF533" s="54">
        <v>141559.66</v>
      </c>
      <c r="AG533" s="54">
        <v>147998.45</v>
      </c>
      <c r="AH533" s="54">
        <v>149308.13</v>
      </c>
      <c r="AI533" s="54">
        <v>150534.88</v>
      </c>
      <c r="AJ533" s="54">
        <v>181945.64</v>
      </c>
      <c r="AK533" s="54">
        <v>77673.74</v>
      </c>
      <c r="AL533" s="54">
        <v>78274.95</v>
      </c>
      <c r="AM533" s="54">
        <v>78830.87</v>
      </c>
      <c r="AN533" s="54">
        <v>79432.93</v>
      </c>
      <c r="AO533" s="54">
        <v>80159.88</v>
      </c>
      <c r="AP533" s="53">
        <v>29814.84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1814</v>
      </c>
      <c r="C534" s="127" t="s">
        <v>1815</v>
      </c>
      <c r="D534" s="9" t="s">
        <v>18</v>
      </c>
      <c r="E534" s="24" t="s">
        <v>19</v>
      </c>
      <c r="F534" s="9" t="s">
        <v>113</v>
      </c>
      <c r="G534" s="44" t="str">
        <f t="shared" si="1"/>
        <v>Augusto</v>
      </c>
      <c r="H534" s="51" t="s">
        <v>97</v>
      </c>
      <c r="I534" s="51" t="s">
        <v>24</v>
      </c>
      <c r="J534" s="44" t="str">
        <f t="shared" si="7"/>
        <v>Sim</v>
      </c>
      <c r="K534" s="57">
        <v>45460.0</v>
      </c>
      <c r="L534" s="82"/>
      <c r="M534" s="24" t="s">
        <v>55</v>
      </c>
      <c r="N534" s="58">
        <v>0.012</v>
      </c>
      <c r="O534" s="9" t="s">
        <v>24</v>
      </c>
      <c r="P534" s="59">
        <v>0.0</v>
      </c>
      <c r="Q534" s="60" t="s">
        <v>1816</v>
      </c>
      <c r="R534" s="139"/>
      <c r="S534" s="24" t="s">
        <v>99</v>
      </c>
      <c r="T534" s="24" t="s">
        <v>1817</v>
      </c>
      <c r="U534" s="9" t="s">
        <v>19</v>
      </c>
      <c r="V534" s="227" t="s">
        <v>97</v>
      </c>
      <c r="W534" s="24" t="s">
        <v>68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147978.2</v>
      </c>
      <c r="AU534" s="53">
        <f t="array" ref="AU534">XLOOKUP(C534,'PL TOTAL D0'!A:A,'PL TOTAL D0'!C:C,"")</f>
        <v>148179.5</v>
      </c>
    </row>
    <row r="535" ht="15.75" customHeight="1">
      <c r="A535" s="41" t="s">
        <v>43</v>
      </c>
      <c r="B535" s="228" t="s">
        <v>1818</v>
      </c>
      <c r="C535" s="197" t="s">
        <v>1819</v>
      </c>
      <c r="D535" s="44" t="s">
        <v>18</v>
      </c>
      <c r="E535" s="45" t="s">
        <v>19</v>
      </c>
      <c r="F535" s="44" t="s">
        <v>250</v>
      </c>
      <c r="G535" s="44" t="str">
        <f t="shared" si="1"/>
        <v>#N/A</v>
      </c>
      <c r="H535" s="46" t="s">
        <v>140</v>
      </c>
      <c r="I535" s="46" t="s">
        <v>155</v>
      </c>
      <c r="J535" s="44" t="str">
        <f t="shared" si="7"/>
        <v>Não</v>
      </c>
      <c r="K535" s="47">
        <v>45163.0</v>
      </c>
      <c r="L535" s="62"/>
      <c r="M535" s="45" t="s">
        <v>47</v>
      </c>
      <c r="N535" s="48">
        <v>0.015</v>
      </c>
      <c r="O535" s="44" t="s">
        <v>48</v>
      </c>
      <c r="P535" s="49">
        <v>0.1</v>
      </c>
      <c r="Q535" s="139"/>
      <c r="R535" s="139"/>
      <c r="S535" s="45" t="s">
        <v>99</v>
      </c>
      <c r="T535" s="24" t="s">
        <v>1820</v>
      </c>
      <c r="U535" s="9" t="s">
        <v>19</v>
      </c>
      <c r="V535" s="51" t="str">
        <f t="shared" ref="V535:V758" si="8">IFS(H:H="Encerrado","Encerrado",COUNTBLANK(AD535:AO535)&gt;0,"Ativo",SUM(AD535:AO535)=0,"Inativo",SUM(AD535:AO535)&gt;0,"Ativo")</f>
        <v>Ativo</v>
      </c>
      <c r="W535" s="45"/>
      <c r="X535" s="52" t="s">
        <v>110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1821</v>
      </c>
      <c r="C536" s="43" t="s">
        <v>1822</v>
      </c>
      <c r="D536" s="44" t="s">
        <v>18</v>
      </c>
      <c r="E536" s="45" t="s">
        <v>170</v>
      </c>
      <c r="F536" s="44" t="s">
        <v>191</v>
      </c>
      <c r="G536" s="44" t="str">
        <f t="shared" si="1"/>
        <v>Augusto</v>
      </c>
      <c r="H536" s="46" t="s">
        <v>97</v>
      </c>
      <c r="I536" s="46" t="s">
        <v>24</v>
      </c>
      <c r="J536" s="44" t="str">
        <f t="shared" si="7"/>
        <v>Não</v>
      </c>
      <c r="K536" s="47">
        <v>45075.0</v>
      </c>
      <c r="L536" s="45"/>
      <c r="M536" s="45" t="s">
        <v>184</v>
      </c>
      <c r="N536" s="48">
        <v>0.025</v>
      </c>
      <c r="O536" s="44" t="s">
        <v>185</v>
      </c>
      <c r="P536" s="49">
        <v>0.2</v>
      </c>
      <c r="Q536" s="139"/>
      <c r="R536" s="139"/>
      <c r="S536" s="45" t="s">
        <v>99</v>
      </c>
      <c r="T536" s="24" t="s">
        <v>1823</v>
      </c>
      <c r="U536" s="9" t="s">
        <v>174</v>
      </c>
      <c r="V536" s="51" t="str">
        <f t="shared" si="8"/>
        <v>Ativo</v>
      </c>
      <c r="W536" s="45"/>
      <c r="X536" s="52" t="s">
        <v>101</v>
      </c>
      <c r="Y536" s="54"/>
      <c r="Z536" s="54"/>
      <c r="AA536" s="54"/>
      <c r="AB536" s="54"/>
      <c r="AC536" s="54"/>
      <c r="AD536" s="54"/>
      <c r="AE536" s="54">
        <v>0.0</v>
      </c>
      <c r="AF536" s="54">
        <v>0.0</v>
      </c>
      <c r="AG536" s="54">
        <v>49931.15</v>
      </c>
      <c r="AH536" s="54">
        <v>51939.1</v>
      </c>
      <c r="AI536" s="54">
        <v>57669.29</v>
      </c>
      <c r="AJ536" s="54">
        <v>66902.6</v>
      </c>
      <c r="AK536" s="54">
        <v>66641.42</v>
      </c>
      <c r="AL536" s="54">
        <v>68617.76</v>
      </c>
      <c r="AM536" s="54">
        <v>73801.62</v>
      </c>
      <c r="AN536" s="54">
        <v>82681.06</v>
      </c>
      <c r="AO536" s="54">
        <v>81896.27</v>
      </c>
      <c r="AP536" s="53">
        <v>83029.07</v>
      </c>
      <c r="AQ536" s="53">
        <v>89381.9</v>
      </c>
      <c r="AR536" s="53">
        <v>90768.54</v>
      </c>
      <c r="AS536" s="53">
        <v>94097.87</v>
      </c>
      <c r="AT536" s="53">
        <v>94153.82</v>
      </c>
      <c r="AU536" s="53">
        <f t="array" ref="AU536">XLOOKUP(C536,'PL TOTAL D0'!A:A,'PL TOTAL D0'!C:C,"")</f>
        <v>96007.44</v>
      </c>
    </row>
    <row r="537" ht="15.75" customHeight="1">
      <c r="A537" s="41" t="s">
        <v>43</v>
      </c>
      <c r="B537" s="55" t="s">
        <v>1824</v>
      </c>
      <c r="C537" s="56" t="s">
        <v>1825</v>
      </c>
      <c r="D537" s="9" t="s">
        <v>18</v>
      </c>
      <c r="E537" s="24" t="s">
        <v>29</v>
      </c>
      <c r="F537" s="9" t="s">
        <v>621</v>
      </c>
      <c r="G537" s="44" t="str">
        <f t="shared" si="1"/>
        <v>Augusto</v>
      </c>
      <c r="H537" s="51" t="s">
        <v>97</v>
      </c>
      <c r="I537" s="51" t="s">
        <v>24</v>
      </c>
      <c r="J537" s="44" t="str">
        <f t="shared" si="7"/>
        <v>Não</v>
      </c>
      <c r="K537" s="57">
        <v>45448.0</v>
      </c>
      <c r="L537" s="45"/>
      <c r="M537" s="24" t="s">
        <v>272</v>
      </c>
      <c r="N537" s="58">
        <v>0.007</v>
      </c>
      <c r="O537" s="9" t="s">
        <v>24</v>
      </c>
      <c r="P537" s="59">
        <v>0.0</v>
      </c>
      <c r="Q537" s="139"/>
      <c r="R537" s="139"/>
      <c r="S537" s="24" t="s">
        <v>99</v>
      </c>
      <c r="T537" s="24" t="s">
        <v>1826</v>
      </c>
      <c r="U537" s="9" t="s">
        <v>29</v>
      </c>
      <c r="V537" s="51" t="str">
        <f t="shared" si="8"/>
        <v>Ativo</v>
      </c>
      <c r="W537" s="24" t="s">
        <v>68</v>
      </c>
      <c r="X537" s="52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3"/>
      <c r="AQ537" s="53"/>
      <c r="AR537" s="53"/>
      <c r="AS537" s="53"/>
      <c r="AT537" s="53">
        <v>11609.16</v>
      </c>
      <c r="AU537" s="53">
        <f t="array" ref="AU537">XLOOKUP(C537,'PL TOTAL D0'!A:A,'PL TOTAL D0'!C:C,"")</f>
        <v>11624.85</v>
      </c>
    </row>
    <row r="538" ht="15.75" customHeight="1">
      <c r="A538" s="41" t="s">
        <v>43</v>
      </c>
      <c r="B538" s="42" t="s">
        <v>1827</v>
      </c>
      <c r="C538" s="43" t="s">
        <v>1828</v>
      </c>
      <c r="D538" s="44" t="s">
        <v>18</v>
      </c>
      <c r="E538" s="45" t="s">
        <v>19</v>
      </c>
      <c r="F538" s="44" t="s">
        <v>207</v>
      </c>
      <c r="G538" s="44" t="str">
        <f t="shared" si="1"/>
        <v>Breno</v>
      </c>
      <c r="H538" s="46" t="s">
        <v>97</v>
      </c>
      <c r="I538" s="46" t="s">
        <v>24</v>
      </c>
      <c r="J538" s="44" t="str">
        <f t="shared" si="7"/>
        <v>Não</v>
      </c>
      <c r="K538" s="47">
        <v>45028.0</v>
      </c>
      <c r="L538" s="45"/>
      <c r="M538" s="45" t="s">
        <v>55</v>
      </c>
      <c r="N538" s="48">
        <v>0.012</v>
      </c>
      <c r="O538" s="44" t="s">
        <v>24</v>
      </c>
      <c r="P538" s="49">
        <v>0.0</v>
      </c>
      <c r="Q538" s="139"/>
      <c r="R538" s="139"/>
      <c r="S538" s="45" t="s">
        <v>99</v>
      </c>
      <c r="T538" s="24" t="s">
        <v>1829</v>
      </c>
      <c r="U538" s="9" t="s">
        <v>19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/>
      <c r="AF538" s="54">
        <v>392253.97</v>
      </c>
      <c r="AG538" s="54">
        <v>396340.75</v>
      </c>
      <c r="AH538" s="54">
        <v>400226.43</v>
      </c>
      <c r="AI538" s="54">
        <v>403716.37</v>
      </c>
      <c r="AJ538" s="54">
        <v>407861.72</v>
      </c>
      <c r="AK538" s="54">
        <v>461695.5</v>
      </c>
      <c r="AL538" s="54">
        <v>566451.91</v>
      </c>
      <c r="AM538" s="54">
        <v>570890.03</v>
      </c>
      <c r="AN538" s="54">
        <v>575596.87</v>
      </c>
      <c r="AO538" s="54">
        <v>578456.36</v>
      </c>
      <c r="AP538" s="53">
        <v>583073.2</v>
      </c>
      <c r="AQ538" s="53">
        <v>586787.5</v>
      </c>
      <c r="AR538" s="53">
        <v>591462.15</v>
      </c>
      <c r="AS538" s="53">
        <v>595896.7</v>
      </c>
      <c r="AT538" s="53">
        <v>600624.9</v>
      </c>
      <c r="AU538" s="53">
        <f t="array" ref="AU538">XLOOKUP(C538,'PL TOTAL D0'!A:A,'PL TOTAL D0'!C:C,"")</f>
        <v>600636.4</v>
      </c>
    </row>
    <row r="539" ht="15.75" customHeight="1">
      <c r="A539" s="6" t="s">
        <v>43</v>
      </c>
      <c r="B539" s="55" t="s">
        <v>1830</v>
      </c>
      <c r="C539" s="56" t="s">
        <v>1831</v>
      </c>
      <c r="D539" s="9" t="s">
        <v>18</v>
      </c>
      <c r="E539" s="24" t="s">
        <v>29</v>
      </c>
      <c r="F539" s="9" t="s">
        <v>135</v>
      </c>
      <c r="G539" s="44" t="str">
        <f t="shared" si="1"/>
        <v>Augusto</v>
      </c>
      <c r="H539" s="51" t="s">
        <v>97</v>
      </c>
      <c r="I539" s="51" t="s">
        <v>24</v>
      </c>
      <c r="J539" s="44" t="str">
        <f t="shared" si="7"/>
        <v>Não</v>
      </c>
      <c r="K539" s="57">
        <v>45281.0</v>
      </c>
      <c r="L539" s="45"/>
      <c r="M539" s="130" t="s">
        <v>47</v>
      </c>
      <c r="N539" s="86">
        <v>0.0</v>
      </c>
      <c r="O539" s="87" t="s">
        <v>24</v>
      </c>
      <c r="P539" s="88">
        <v>0.0</v>
      </c>
      <c r="Q539" s="139"/>
      <c r="R539" s="139"/>
      <c r="S539" s="24" t="s">
        <v>99</v>
      </c>
      <c r="T539" s="24" t="s">
        <v>1832</v>
      </c>
      <c r="U539" s="9" t="s">
        <v>29</v>
      </c>
      <c r="V539" s="51" t="str">
        <f t="shared" si="8"/>
        <v>Ativo</v>
      </c>
      <c r="W539" s="45"/>
      <c r="X539" s="52" t="s">
        <v>110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>
        <v>85000.0</v>
      </c>
      <c r="AO539" s="54">
        <v>87237.52</v>
      </c>
      <c r="AP539" s="53">
        <v>99231.47</v>
      </c>
      <c r="AQ539" s="53">
        <v>102513.19</v>
      </c>
      <c r="AR539" s="53">
        <v>102228.44</v>
      </c>
      <c r="AS539" s="53">
        <v>102910.3</v>
      </c>
      <c r="AT539" s="53">
        <v>104683.1</v>
      </c>
      <c r="AU539" s="53">
        <f t="array" ref="AU539">XLOOKUP(C539,'PL TOTAL D0'!A:A,'PL TOTAL D0'!C:C,"")</f>
        <v>105046.1</v>
      </c>
    </row>
    <row r="540" ht="15.75" customHeight="1">
      <c r="A540" s="41" t="s">
        <v>43</v>
      </c>
      <c r="B540" s="42" t="s">
        <v>1833</v>
      </c>
      <c r="C540" s="43" t="s">
        <v>1834</v>
      </c>
      <c r="D540" s="44" t="s">
        <v>18</v>
      </c>
      <c r="E540" s="45" t="s">
        <v>29</v>
      </c>
      <c r="F540" s="44" t="s">
        <v>162</v>
      </c>
      <c r="G540" s="44" t="str">
        <f t="shared" si="1"/>
        <v>Augusto</v>
      </c>
      <c r="H540" s="46" t="s">
        <v>97</v>
      </c>
      <c r="I540" s="46" t="s">
        <v>24</v>
      </c>
      <c r="J540" s="44" t="str">
        <f t="shared" si="7"/>
        <v>Não</v>
      </c>
      <c r="K540" s="47">
        <v>45148.0</v>
      </c>
      <c r="L540" s="45"/>
      <c r="M540" s="45" t="s">
        <v>184</v>
      </c>
      <c r="N540" s="48">
        <v>0.025</v>
      </c>
      <c r="O540" s="44" t="s">
        <v>185</v>
      </c>
      <c r="P540" s="49">
        <v>0.2</v>
      </c>
      <c r="Q540" s="50"/>
      <c r="R540" s="50"/>
      <c r="S540" s="45" t="s">
        <v>99</v>
      </c>
      <c r="T540" s="24" t="s">
        <v>1835</v>
      </c>
      <c r="U540" s="9" t="s">
        <v>29</v>
      </c>
      <c r="V540" s="51" t="str">
        <f t="shared" si="8"/>
        <v>Ativo</v>
      </c>
      <c r="W540" s="45"/>
      <c r="X540" s="52" t="s">
        <v>110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>
        <v>0.0</v>
      </c>
      <c r="AI540" s="54">
        <v>0.0</v>
      </c>
      <c r="AJ540" s="54">
        <v>318190.88</v>
      </c>
      <c r="AK540" s="54">
        <v>310054.35</v>
      </c>
      <c r="AL540" s="54">
        <v>297092.46</v>
      </c>
      <c r="AM540" s="54">
        <v>318723.48</v>
      </c>
      <c r="AN540" s="54">
        <v>334082.16</v>
      </c>
      <c r="AO540" s="54">
        <v>310728.58</v>
      </c>
      <c r="AP540" s="53">
        <v>314827.38</v>
      </c>
      <c r="AQ540" s="53">
        <v>320036.63</v>
      </c>
      <c r="AR540" s="53">
        <v>306215.55</v>
      </c>
      <c r="AS540" s="53">
        <v>295815.9</v>
      </c>
      <c r="AT540" s="53">
        <v>296249.8</v>
      </c>
      <c r="AU540" s="53">
        <f t="array" ref="AU540">XLOOKUP(C540,'PL TOTAL D0'!A:A,'PL TOTAL D0'!C:C,"")</f>
        <v>304379.3</v>
      </c>
    </row>
    <row r="541" ht="15.75" customHeight="1">
      <c r="A541" s="41" t="s">
        <v>43</v>
      </c>
      <c r="B541" s="42" t="s">
        <v>1836</v>
      </c>
      <c r="C541" s="43" t="s">
        <v>1837</v>
      </c>
      <c r="D541" s="44" t="s">
        <v>18</v>
      </c>
      <c r="E541" s="45" t="s">
        <v>29</v>
      </c>
      <c r="F541" s="44" t="s">
        <v>162</v>
      </c>
      <c r="G541" s="44" t="str">
        <f t="shared" si="1"/>
        <v>Bruno</v>
      </c>
      <c r="H541" s="46" t="s">
        <v>97</v>
      </c>
      <c r="I541" s="46" t="s">
        <v>24</v>
      </c>
      <c r="J541" s="44" t="str">
        <f t="shared" si="7"/>
        <v>Não</v>
      </c>
      <c r="K541" s="47">
        <v>44986.0</v>
      </c>
      <c r="L541" s="45"/>
      <c r="M541" s="45" t="s">
        <v>55</v>
      </c>
      <c r="N541" s="48">
        <v>0.012</v>
      </c>
      <c r="O541" s="44" t="s">
        <v>24</v>
      </c>
      <c r="P541" s="49">
        <v>0.0</v>
      </c>
      <c r="Q541" s="50"/>
      <c r="R541" s="50"/>
      <c r="S541" s="45" t="s">
        <v>99</v>
      </c>
      <c r="T541" s="24" t="s">
        <v>1835</v>
      </c>
      <c r="U541" s="9" t="s">
        <v>29</v>
      </c>
      <c r="V541" s="51" t="str">
        <f t="shared" si="8"/>
        <v>Ativo</v>
      </c>
      <c r="W541" s="45"/>
      <c r="X541" s="52" t="s">
        <v>110</v>
      </c>
      <c r="Y541" s="54"/>
      <c r="Z541" s="54"/>
      <c r="AA541" s="54"/>
      <c r="AB541" s="54"/>
      <c r="AC541" s="54"/>
      <c r="AD541" s="54">
        <v>0.0</v>
      </c>
      <c r="AE541" s="54">
        <v>1309680.34</v>
      </c>
      <c r="AF541" s="54">
        <v>1304279.67</v>
      </c>
      <c r="AG541" s="54">
        <v>1297521.3</v>
      </c>
      <c r="AH541" s="54">
        <v>1306782.92</v>
      </c>
      <c r="AI541" s="54">
        <v>1317426.15</v>
      </c>
      <c r="AJ541" s="54">
        <v>1278216.11</v>
      </c>
      <c r="AK541" s="54">
        <v>1271481.07</v>
      </c>
      <c r="AL541" s="54">
        <v>1265269.88</v>
      </c>
      <c r="AM541" s="54">
        <v>1268143.87</v>
      </c>
      <c r="AN541" s="54">
        <v>1279049.41</v>
      </c>
      <c r="AO541" s="54">
        <v>1280757.5</v>
      </c>
      <c r="AP541" s="53">
        <v>1285143.8</v>
      </c>
      <c r="AQ541" s="53">
        <v>1289543.74</v>
      </c>
      <c r="AR541" s="53">
        <v>1297114.63</v>
      </c>
      <c r="AS541" s="53">
        <v>1293053.0</v>
      </c>
      <c r="AT541" s="53">
        <v>1301626.0</v>
      </c>
      <c r="AU541" s="53">
        <f t="array" ref="AU541">XLOOKUP(C541,'PL TOTAL D0'!A:A,'PL TOTAL D0'!C:C,"")</f>
        <v>1301717</v>
      </c>
    </row>
    <row r="542" ht="15.75" customHeight="1">
      <c r="A542" s="41" t="s">
        <v>43</v>
      </c>
      <c r="B542" s="61" t="s">
        <v>1838</v>
      </c>
      <c r="C542" s="43" t="s">
        <v>1839</v>
      </c>
      <c r="D542" s="44" t="s">
        <v>18</v>
      </c>
      <c r="E542" s="45" t="s">
        <v>19</v>
      </c>
      <c r="F542" s="44" t="s">
        <v>250</v>
      </c>
      <c r="G542" s="44" t="str">
        <f t="shared" si="1"/>
        <v>Breno</v>
      </c>
      <c r="H542" s="46" t="s">
        <v>97</v>
      </c>
      <c r="I542" s="46" t="s">
        <v>24</v>
      </c>
      <c r="J542" s="44" t="str">
        <f t="shared" si="7"/>
        <v>Não</v>
      </c>
      <c r="K542" s="47">
        <v>45058.0</v>
      </c>
      <c r="L542" s="45"/>
      <c r="M542" s="45" t="s">
        <v>55</v>
      </c>
      <c r="N542" s="48">
        <v>0.008</v>
      </c>
      <c r="O542" s="44" t="s">
        <v>24</v>
      </c>
      <c r="P542" s="49">
        <v>0.0</v>
      </c>
      <c r="Q542" s="139"/>
      <c r="R542" s="139"/>
      <c r="S542" s="45" t="s">
        <v>362</v>
      </c>
      <c r="T542" s="24" t="s">
        <v>1840</v>
      </c>
      <c r="U542" s="9" t="s">
        <v>19</v>
      </c>
      <c r="V542" s="51" t="str">
        <f t="shared" si="8"/>
        <v>Ativo</v>
      </c>
      <c r="W542" s="45"/>
      <c r="X542" s="52" t="s">
        <v>110</v>
      </c>
      <c r="Y542" s="54"/>
      <c r="Z542" s="54"/>
      <c r="AA542" s="54"/>
      <c r="AB542" s="54"/>
      <c r="AC542" s="54"/>
      <c r="AD542" s="54"/>
      <c r="AE542" s="54"/>
      <c r="AF542" s="54">
        <v>0.0</v>
      </c>
      <c r="AG542" s="54">
        <v>917050.58</v>
      </c>
      <c r="AH542" s="54">
        <v>921849.32</v>
      </c>
      <c r="AI542" s="54">
        <v>925915.22</v>
      </c>
      <c r="AJ542" s="54">
        <v>932372.26</v>
      </c>
      <c r="AK542" s="54">
        <v>938332.24</v>
      </c>
      <c r="AL542" s="54">
        <v>946137.88</v>
      </c>
      <c r="AM542" s="54">
        <v>951998.3</v>
      </c>
      <c r="AN542" s="54">
        <v>959427.1</v>
      </c>
      <c r="AO542" s="54">
        <v>966990.1</v>
      </c>
      <c r="AP542" s="53">
        <v>973392.74</v>
      </c>
      <c r="AQ542" s="53">
        <v>977995.99</v>
      </c>
      <c r="AR542" s="53">
        <v>985720.73</v>
      </c>
      <c r="AS542" s="53">
        <v>993183.8</v>
      </c>
      <c r="AT542" s="53">
        <v>997112.5</v>
      </c>
      <c r="AU542" s="53">
        <f t="array" ref="AU542">XLOOKUP(C542,'PL TOTAL D0'!A:A,'PL TOTAL D0'!C:C,"")</f>
        <v>997187.3</v>
      </c>
    </row>
    <row r="543" ht="15.75" customHeight="1">
      <c r="A543" s="41" t="s">
        <v>43</v>
      </c>
      <c r="B543" s="42" t="s">
        <v>1841</v>
      </c>
      <c r="C543" s="43" t="s">
        <v>1842</v>
      </c>
      <c r="D543" s="44" t="s">
        <v>18</v>
      </c>
      <c r="E543" s="45" t="s">
        <v>19</v>
      </c>
      <c r="F543" s="44" t="s">
        <v>20</v>
      </c>
      <c r="G543" s="44" t="str">
        <f t="shared" si="1"/>
        <v>Augusto</v>
      </c>
      <c r="H543" s="46" t="s">
        <v>97</v>
      </c>
      <c r="I543" s="46" t="s">
        <v>24</v>
      </c>
      <c r="J543" s="44" t="str">
        <f t="shared" si="7"/>
        <v>Não</v>
      </c>
      <c r="K543" s="47">
        <v>44973.0</v>
      </c>
      <c r="L543" s="45"/>
      <c r="M543" s="45" t="s">
        <v>55</v>
      </c>
      <c r="N543" s="48">
        <v>0.01</v>
      </c>
      <c r="O543" s="44" t="s">
        <v>24</v>
      </c>
      <c r="P543" s="49">
        <v>0.0</v>
      </c>
      <c r="Q543" s="60"/>
      <c r="R543" s="50"/>
      <c r="S543" s="45" t="s">
        <v>99</v>
      </c>
      <c r="T543" s="24" t="s">
        <v>1843</v>
      </c>
      <c r="U543" s="9" t="s">
        <v>19</v>
      </c>
      <c r="V543" s="51" t="str">
        <f t="shared" si="8"/>
        <v>Ativo</v>
      </c>
      <c r="W543" s="45"/>
      <c r="X543" s="52" t="s">
        <v>110</v>
      </c>
      <c r="Y543" s="54"/>
      <c r="Z543" s="54"/>
      <c r="AA543" s="54"/>
      <c r="AB543" s="54"/>
      <c r="AC543" s="54"/>
      <c r="AD543" s="54">
        <v>134565.58</v>
      </c>
      <c r="AE543" s="54">
        <v>131030.57</v>
      </c>
      <c r="AF543" s="54">
        <v>131907.25</v>
      </c>
      <c r="AG543" s="54">
        <v>119165.24</v>
      </c>
      <c r="AH543" s="54">
        <v>121226.11</v>
      </c>
      <c r="AI543" s="54">
        <v>117331.38</v>
      </c>
      <c r="AJ543" s="54">
        <v>118898.37</v>
      </c>
      <c r="AK543" s="54">
        <v>119904.59</v>
      </c>
      <c r="AL543" s="54">
        <v>80094.84</v>
      </c>
      <c r="AM543" s="54">
        <v>82181.14</v>
      </c>
      <c r="AN543" s="54">
        <v>100558.79</v>
      </c>
      <c r="AO543" s="54">
        <v>91388.44</v>
      </c>
      <c r="AP543" s="53">
        <v>87542.72</v>
      </c>
      <c r="AQ543" s="53">
        <v>83186.65</v>
      </c>
      <c r="AR543" s="53">
        <v>75175.92</v>
      </c>
      <c r="AS543" s="53">
        <v>69892.57</v>
      </c>
      <c r="AT543" s="53">
        <v>63886.49</v>
      </c>
      <c r="AU543" s="53">
        <f t="array" ref="AU543">XLOOKUP(C543,'PL TOTAL D0'!A:A,'PL TOTAL D0'!C:C,"")</f>
        <v>63925.93</v>
      </c>
    </row>
    <row r="544" ht="15.75" customHeight="1">
      <c r="A544" s="6" t="s">
        <v>43</v>
      </c>
      <c r="B544" s="15" t="s">
        <v>1844</v>
      </c>
      <c r="C544" s="137" t="s">
        <v>1845</v>
      </c>
      <c r="D544" s="9" t="s">
        <v>52</v>
      </c>
      <c r="E544" s="24" t="s">
        <v>19</v>
      </c>
      <c r="F544" s="9" t="s">
        <v>53</v>
      </c>
      <c r="G544" s="44" t="str">
        <f t="shared" si="1"/>
        <v>Bruno</v>
      </c>
      <c r="H544" s="51" t="s">
        <v>97</v>
      </c>
      <c r="I544" s="51" t="s">
        <v>24</v>
      </c>
      <c r="J544" s="44" t="str">
        <f t="shared" si="7"/>
        <v>Não</v>
      </c>
      <c r="K544" s="57">
        <v>45337.0</v>
      </c>
      <c r="L544" s="45"/>
      <c r="M544" s="24" t="s">
        <v>55</v>
      </c>
      <c r="N544" s="58">
        <v>0.012</v>
      </c>
      <c r="O544" s="9" t="s">
        <v>24</v>
      </c>
      <c r="P544" s="59">
        <v>0.0</v>
      </c>
      <c r="Q544" s="60"/>
      <c r="R544" s="50"/>
      <c r="S544" s="24" t="s">
        <v>362</v>
      </c>
      <c r="T544" s="5" t="s">
        <v>1846</v>
      </c>
      <c r="U544" s="9" t="s">
        <v>19</v>
      </c>
      <c r="V544" s="51" t="str">
        <f t="shared" si="8"/>
        <v>Ativo</v>
      </c>
      <c r="W544" s="24"/>
      <c r="X544" s="52" t="s">
        <v>110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>
        <v>0.0</v>
      </c>
      <c r="AQ544" s="53">
        <v>663216.71</v>
      </c>
      <c r="AR544" s="53">
        <v>1510011.53</v>
      </c>
      <c r="AS544" s="53">
        <v>1369361.0</v>
      </c>
      <c r="AT544" s="53">
        <v>1127466.0</v>
      </c>
      <c r="AU544" s="53">
        <f t="array" ref="AU544">XLOOKUP(C544,'PL TOTAL D0'!A:A,'PL TOTAL D0'!C:C,"")</f>
        <v>1128240</v>
      </c>
    </row>
    <row r="545" ht="15.75" customHeight="1">
      <c r="A545" s="41" t="s">
        <v>43</v>
      </c>
      <c r="B545" s="55" t="s">
        <v>1847</v>
      </c>
      <c r="C545" s="43" t="s">
        <v>1848</v>
      </c>
      <c r="D545" s="44" t="s">
        <v>18</v>
      </c>
      <c r="E545" s="45" t="s">
        <v>170</v>
      </c>
      <c r="F545" s="44" t="s">
        <v>171</v>
      </c>
      <c r="G545" s="44" t="str">
        <f t="shared" si="1"/>
        <v>Breno</v>
      </c>
      <c r="H545" s="51" t="s">
        <v>97</v>
      </c>
      <c r="I545" s="46" t="s">
        <v>24</v>
      </c>
      <c r="J545" s="44" t="str">
        <f t="shared" si="7"/>
        <v>Não</v>
      </c>
      <c r="K545" s="47">
        <v>45163.0</v>
      </c>
      <c r="L545" s="62"/>
      <c r="M545" s="24" t="s">
        <v>98</v>
      </c>
      <c r="N545" s="58">
        <v>0.012</v>
      </c>
      <c r="O545" s="44" t="s">
        <v>48</v>
      </c>
      <c r="P545" s="49">
        <v>0.1</v>
      </c>
      <c r="Q545" s="184"/>
      <c r="R545" s="60" t="s">
        <v>1849</v>
      </c>
      <c r="S545" s="45" t="s">
        <v>99</v>
      </c>
      <c r="T545" s="24" t="s">
        <v>1850</v>
      </c>
      <c r="U545" s="9" t="s">
        <v>174</v>
      </c>
      <c r="V545" s="51" t="str">
        <f t="shared" si="8"/>
        <v>Ativo</v>
      </c>
      <c r="W545" s="45"/>
      <c r="X545" s="52" t="s">
        <v>101</v>
      </c>
      <c r="Y545" s="54"/>
      <c r="Z545" s="54"/>
      <c r="AA545" s="54"/>
      <c r="AB545" s="54"/>
      <c r="AC545" s="54"/>
      <c r="AD545" s="54"/>
      <c r="AE545" s="54"/>
      <c r="AF545" s="54">
        <v>0.0</v>
      </c>
      <c r="AG545" s="54">
        <v>0.0</v>
      </c>
      <c r="AH545" s="54">
        <v>0.0</v>
      </c>
      <c r="AI545" s="54">
        <v>0.0</v>
      </c>
      <c r="AJ545" s="54">
        <v>0.0</v>
      </c>
      <c r="AK545" s="54">
        <v>0.0</v>
      </c>
      <c r="AL545" s="54">
        <v>0.0</v>
      </c>
      <c r="AM545" s="54">
        <v>0.0</v>
      </c>
      <c r="AN545" s="54">
        <v>495723.2</v>
      </c>
      <c r="AO545" s="54">
        <v>489036.95</v>
      </c>
      <c r="AP545" s="53">
        <v>492682.44</v>
      </c>
      <c r="AQ545" s="53">
        <v>492167.63</v>
      </c>
      <c r="AR545" s="53">
        <v>491926.14</v>
      </c>
      <c r="AS545" s="53">
        <v>491737.7</v>
      </c>
      <c r="AT545" s="53">
        <v>495131.8</v>
      </c>
      <c r="AU545" s="53">
        <f t="array" ref="AU545">XLOOKUP(C545,'PL TOTAL D0'!A:A,'PL TOTAL D0'!C:C,"")</f>
        <v>497425.4</v>
      </c>
    </row>
    <row r="546" ht="15.75" customHeight="1">
      <c r="A546" s="41" t="s">
        <v>43</v>
      </c>
      <c r="B546" s="42" t="s">
        <v>1851</v>
      </c>
      <c r="C546" s="43" t="s">
        <v>1852</v>
      </c>
      <c r="D546" s="44" t="s">
        <v>18</v>
      </c>
      <c r="E546" s="45" t="s">
        <v>170</v>
      </c>
      <c r="F546" s="44" t="s">
        <v>171</v>
      </c>
      <c r="G546" s="44" t="str">
        <f t="shared" si="1"/>
        <v>Augusto</v>
      </c>
      <c r="H546" s="51" t="s">
        <v>140</v>
      </c>
      <c r="I546" s="51" t="s">
        <v>213</v>
      </c>
      <c r="J546" s="44" t="str">
        <f t="shared" si="7"/>
        <v>Não</v>
      </c>
      <c r="K546" s="47">
        <v>45127.0</v>
      </c>
      <c r="L546" s="62"/>
      <c r="M546" s="45" t="s">
        <v>184</v>
      </c>
      <c r="N546" s="48">
        <v>0.025</v>
      </c>
      <c r="O546" s="44" t="s">
        <v>185</v>
      </c>
      <c r="P546" s="49">
        <v>0.2</v>
      </c>
      <c r="Q546" s="139"/>
      <c r="R546" s="139"/>
      <c r="S546" s="45" t="s">
        <v>99</v>
      </c>
      <c r="T546" s="24" t="s">
        <v>1853</v>
      </c>
      <c r="U546" s="9" t="s">
        <v>174</v>
      </c>
      <c r="V546" s="51" t="str">
        <f t="shared" si="8"/>
        <v>Ativo</v>
      </c>
      <c r="W546" s="45"/>
      <c r="X546" s="52" t="s">
        <v>101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50378.93</v>
      </c>
      <c r="AJ546" s="54">
        <v>50509.51</v>
      </c>
      <c r="AK546" s="54">
        <v>49400.81</v>
      </c>
      <c r="AL546" s="54">
        <v>47181.15</v>
      </c>
      <c r="AM546" s="54">
        <v>50692.58</v>
      </c>
      <c r="AN546" s="54">
        <v>53112.44</v>
      </c>
      <c r="AO546" s="54">
        <v>49430.06</v>
      </c>
      <c r="AP546" s="53">
        <v>50112.37</v>
      </c>
      <c r="AQ546" s="53">
        <v>50930.79</v>
      </c>
      <c r="AR546" s="53">
        <v>48747.29</v>
      </c>
      <c r="AS546" s="53">
        <v>47179.05</v>
      </c>
      <c r="AT546" s="53">
        <v>5077.94</v>
      </c>
      <c r="AU546" s="53">
        <f t="array" ref="AU546">XLOOKUP(C546,'PL TOTAL D0'!A:A,'PL TOTAL D0'!C:C,"")</f>
        <v>3270.15</v>
      </c>
    </row>
    <row r="547" ht="15.75" customHeight="1">
      <c r="A547" s="41" t="s">
        <v>43</v>
      </c>
      <c r="B547" s="42" t="s">
        <v>1851</v>
      </c>
      <c r="C547" s="43" t="s">
        <v>1854</v>
      </c>
      <c r="D547" s="44" t="s">
        <v>18</v>
      </c>
      <c r="E547" s="45" t="s">
        <v>170</v>
      </c>
      <c r="F547" s="44" t="s">
        <v>171</v>
      </c>
      <c r="G547" s="44" t="str">
        <f t="shared" si="1"/>
        <v>Augusto</v>
      </c>
      <c r="H547" s="51" t="s">
        <v>97</v>
      </c>
      <c r="I547" s="51" t="s">
        <v>24</v>
      </c>
      <c r="J547" s="44" t="str">
        <f t="shared" si="7"/>
        <v>Não</v>
      </c>
      <c r="K547" s="47">
        <v>45021.0</v>
      </c>
      <c r="L547" s="45"/>
      <c r="M547" s="45" t="s">
        <v>98</v>
      </c>
      <c r="N547" s="48">
        <v>0.012</v>
      </c>
      <c r="O547" s="44" t="s">
        <v>24</v>
      </c>
      <c r="P547" s="49">
        <v>0.0</v>
      </c>
      <c r="Q547" s="139"/>
      <c r="R547" s="139"/>
      <c r="S547" s="45" t="s">
        <v>99</v>
      </c>
      <c r="T547" s="24" t="s">
        <v>1853</v>
      </c>
      <c r="U547" s="9" t="s">
        <v>174</v>
      </c>
      <c r="V547" s="51" t="str">
        <f t="shared" si="8"/>
        <v>Ativo</v>
      </c>
      <c r="W547" s="45"/>
      <c r="X547" s="52" t="s">
        <v>101</v>
      </c>
      <c r="Y547" s="54"/>
      <c r="Z547" s="54"/>
      <c r="AA547" s="54"/>
      <c r="AB547" s="54"/>
      <c r="AC547" s="54"/>
      <c r="AD547" s="54"/>
      <c r="AE547" s="54">
        <v>0.0</v>
      </c>
      <c r="AF547" s="54">
        <v>177876.97</v>
      </c>
      <c r="AG547" s="54">
        <v>179377.58</v>
      </c>
      <c r="AH547" s="54">
        <v>181097.77</v>
      </c>
      <c r="AI547" s="54">
        <v>131177.81</v>
      </c>
      <c r="AJ547" s="54">
        <v>132234.7</v>
      </c>
      <c r="AK547" s="54">
        <v>132752.76</v>
      </c>
      <c r="AL547" s="54">
        <v>132974.39</v>
      </c>
      <c r="AM547" s="54">
        <v>135260.13</v>
      </c>
      <c r="AN547" s="54">
        <v>137192.65</v>
      </c>
      <c r="AO547" s="54">
        <v>135840.05</v>
      </c>
      <c r="AP547" s="53">
        <v>136829.17</v>
      </c>
      <c r="AQ547" s="53">
        <v>137673.4</v>
      </c>
      <c r="AR547" s="53">
        <v>137534.93</v>
      </c>
      <c r="AS547" s="53">
        <v>137446.5</v>
      </c>
      <c r="AT547" s="53">
        <v>180587.8</v>
      </c>
      <c r="AU547" s="53">
        <f t="array" ref="AU547">XLOOKUP(C547,'PL TOTAL D0'!A:A,'PL TOTAL D0'!C:C,"")</f>
        <v>184323.8</v>
      </c>
    </row>
    <row r="548" ht="15.75" customHeight="1">
      <c r="A548" s="41" t="s">
        <v>43</v>
      </c>
      <c r="B548" s="55" t="s">
        <v>1855</v>
      </c>
      <c r="C548" s="56" t="s">
        <v>1856</v>
      </c>
      <c r="D548" s="9" t="s">
        <v>18</v>
      </c>
      <c r="E548" s="24" t="s">
        <v>29</v>
      </c>
      <c r="F548" s="9" t="s">
        <v>288</v>
      </c>
      <c r="G548" s="44" t="str">
        <f t="shared" si="1"/>
        <v>Augusto</v>
      </c>
      <c r="H548" s="51" t="s">
        <v>97</v>
      </c>
      <c r="I548" s="51" t="s">
        <v>24</v>
      </c>
      <c r="J548" s="44" t="str">
        <f t="shared" si="7"/>
        <v>Sim</v>
      </c>
      <c r="K548" s="57">
        <v>45449.0</v>
      </c>
      <c r="L548" s="45"/>
      <c r="M548" s="185" t="s">
        <v>1857</v>
      </c>
      <c r="N548" s="186">
        <v>0.011</v>
      </c>
      <c r="O548" s="187" t="s">
        <v>48</v>
      </c>
      <c r="P548" s="188">
        <v>0.1</v>
      </c>
      <c r="Q548" s="60" t="s">
        <v>1858</v>
      </c>
      <c r="R548" s="139"/>
      <c r="S548" s="24" t="s">
        <v>99</v>
      </c>
      <c r="T548" s="24" t="s">
        <v>1859</v>
      </c>
      <c r="U548" s="9" t="s">
        <v>29</v>
      </c>
      <c r="V548" s="51" t="str">
        <f t="shared" si="8"/>
        <v>Ativo</v>
      </c>
      <c r="W548" s="24" t="s">
        <v>68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279722.5</v>
      </c>
      <c r="AU548" s="53">
        <f t="array" ref="AU548">XLOOKUP(C548,'PL TOTAL D0'!A:A,'PL TOTAL D0'!C:C,"")</f>
        <v>280220.1</v>
      </c>
    </row>
    <row r="549" ht="15.75" customHeight="1">
      <c r="A549" s="41" t="s">
        <v>43</v>
      </c>
      <c r="B549" s="61" t="s">
        <v>1860</v>
      </c>
      <c r="C549" s="43" t="s">
        <v>1861</v>
      </c>
      <c r="D549" s="44" t="s">
        <v>18</v>
      </c>
      <c r="E549" s="45" t="s">
        <v>19</v>
      </c>
      <c r="F549" s="44" t="s">
        <v>20</v>
      </c>
      <c r="G549" s="44" t="str">
        <f t="shared" si="1"/>
        <v>Bruno</v>
      </c>
      <c r="H549" s="51" t="s">
        <v>97</v>
      </c>
      <c r="I549" s="46" t="s">
        <v>24</v>
      </c>
      <c r="J549" s="44" t="str">
        <f t="shared" si="7"/>
        <v>Não</v>
      </c>
      <c r="K549" s="47">
        <v>45022.0</v>
      </c>
      <c r="L549" s="45"/>
      <c r="M549" s="24" t="s">
        <v>131</v>
      </c>
      <c r="N549" s="48">
        <v>0.012</v>
      </c>
      <c r="O549" s="9" t="s">
        <v>48</v>
      </c>
      <c r="P549" s="59">
        <v>0.1</v>
      </c>
      <c r="Q549" s="60"/>
      <c r="R549" s="229" t="s">
        <v>1862</v>
      </c>
      <c r="S549" s="45" t="s">
        <v>99</v>
      </c>
      <c r="T549" s="24" t="s">
        <v>1863</v>
      </c>
      <c r="U549" s="9" t="s">
        <v>19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601591.75</v>
      </c>
      <c r="AF549" s="54">
        <v>717386.93</v>
      </c>
      <c r="AG549" s="54">
        <v>1048743.06</v>
      </c>
      <c r="AH549" s="54">
        <v>1063288.17</v>
      </c>
      <c r="AI549" s="54">
        <v>1073945.36</v>
      </c>
      <c r="AJ549" s="54">
        <v>1083419.33</v>
      </c>
      <c r="AK549" s="54">
        <v>1082641.95</v>
      </c>
      <c r="AL549" s="54">
        <v>1087386.42</v>
      </c>
      <c r="AM549" s="54">
        <v>1097502.53</v>
      </c>
      <c r="AN549" s="54">
        <v>1194938.98</v>
      </c>
      <c r="AO549" s="54">
        <v>1223884.13</v>
      </c>
      <c r="AP549" s="53">
        <v>1236519.35</v>
      </c>
      <c r="AQ549" s="53">
        <v>1242953.36</v>
      </c>
      <c r="AR549" s="53">
        <v>1240124.85</v>
      </c>
      <c r="AS549" s="53">
        <v>1250545.0</v>
      </c>
      <c r="AT549" s="53">
        <v>1252316.0</v>
      </c>
      <c r="AU549" s="53">
        <f t="array" ref="AU549">XLOOKUP(C549,'PL TOTAL D0'!A:A,'PL TOTAL D0'!C:C,"")</f>
        <v>1252557</v>
      </c>
    </row>
    <row r="550" ht="15.75" customHeight="1">
      <c r="A550" s="41" t="s">
        <v>43</v>
      </c>
      <c r="B550" s="42" t="s">
        <v>1864</v>
      </c>
      <c r="C550" s="43" t="s">
        <v>1865</v>
      </c>
      <c r="D550" s="44" t="s">
        <v>18</v>
      </c>
      <c r="E550" s="45" t="s">
        <v>29</v>
      </c>
      <c r="F550" s="44" t="s">
        <v>946</v>
      </c>
      <c r="G550" s="44" t="str">
        <f t="shared" si="1"/>
        <v>Augusto</v>
      </c>
      <c r="H550" s="46" t="s">
        <v>97</v>
      </c>
      <c r="I550" s="46" t="s">
        <v>24</v>
      </c>
      <c r="J550" s="44" t="str">
        <f t="shared" si="7"/>
        <v>Não</v>
      </c>
      <c r="K550" s="47">
        <v>45013.0</v>
      </c>
      <c r="L550" s="45"/>
      <c r="M550" s="45" t="s">
        <v>98</v>
      </c>
      <c r="N550" s="48">
        <v>0.012</v>
      </c>
      <c r="O550" s="44" t="s">
        <v>24</v>
      </c>
      <c r="P550" s="49">
        <v>0.0</v>
      </c>
      <c r="Q550" s="139"/>
      <c r="R550" s="139"/>
      <c r="S550" s="45" t="s">
        <v>99</v>
      </c>
      <c r="T550" s="24" t="s">
        <v>1866</v>
      </c>
      <c r="U550" s="9" t="s">
        <v>29</v>
      </c>
      <c r="V550" s="51" t="str">
        <f t="shared" si="8"/>
        <v>Ativo</v>
      </c>
      <c r="W550" s="45"/>
      <c r="X550" s="52" t="s">
        <v>110</v>
      </c>
      <c r="Y550" s="54"/>
      <c r="Z550" s="54"/>
      <c r="AA550" s="54"/>
      <c r="AB550" s="54"/>
      <c r="AC550" s="54"/>
      <c r="AD550" s="54"/>
      <c r="AE550" s="54">
        <v>155704.76</v>
      </c>
      <c r="AF550" s="54">
        <v>156998.83</v>
      </c>
      <c r="AG550" s="54">
        <v>158275.19</v>
      </c>
      <c r="AH550" s="54">
        <v>139442.52</v>
      </c>
      <c r="AI550" s="54">
        <v>120267.44</v>
      </c>
      <c r="AJ550" s="54">
        <v>120707.61</v>
      </c>
      <c r="AK550" s="54">
        <v>100215.5</v>
      </c>
      <c r="AL550" s="54">
        <v>100240.88</v>
      </c>
      <c r="AM550" s="54">
        <v>81936.87</v>
      </c>
      <c r="AN550" s="54">
        <v>108427.76</v>
      </c>
      <c r="AO550" s="54">
        <v>97226.03</v>
      </c>
      <c r="AP550" s="53">
        <v>97848.96</v>
      </c>
      <c r="AQ550" s="53">
        <v>77652.46</v>
      </c>
      <c r="AR550" s="53">
        <v>56959.33</v>
      </c>
      <c r="AS550" s="53">
        <v>46980.76</v>
      </c>
      <c r="AT550" s="53">
        <v>47248.75</v>
      </c>
      <c r="AU550" s="53">
        <f t="array" ref="AU550">XLOOKUP(C550,'PL TOTAL D0'!A:A,'PL TOTAL D0'!C:C,"")</f>
        <v>47598.86</v>
      </c>
    </row>
    <row r="551" ht="15.75" customHeight="1">
      <c r="A551" s="41" t="s">
        <v>43</v>
      </c>
      <c r="B551" s="42" t="s">
        <v>1867</v>
      </c>
      <c r="C551" s="43" t="s">
        <v>1868</v>
      </c>
      <c r="D551" s="44" t="s">
        <v>18</v>
      </c>
      <c r="E551" s="45" t="s">
        <v>19</v>
      </c>
      <c r="F551" s="44" t="s">
        <v>207</v>
      </c>
      <c r="G551" s="44" t="str">
        <f t="shared" si="1"/>
        <v>Augusto</v>
      </c>
      <c r="H551" s="51" t="s">
        <v>140</v>
      </c>
      <c r="I551" s="51" t="s">
        <v>213</v>
      </c>
      <c r="J551" s="44" t="str">
        <f t="shared" si="7"/>
        <v>Não</v>
      </c>
      <c r="K551" s="47">
        <v>44943.0</v>
      </c>
      <c r="L551" s="45"/>
      <c r="M551" s="45" t="s">
        <v>55</v>
      </c>
      <c r="N551" s="48">
        <v>0.012</v>
      </c>
      <c r="O551" s="44" t="s">
        <v>24</v>
      </c>
      <c r="P551" s="49">
        <v>0.0</v>
      </c>
      <c r="Q551" s="60"/>
      <c r="R551" s="139"/>
      <c r="S551" s="45" t="s">
        <v>99</v>
      </c>
      <c r="T551" s="24" t="s">
        <v>1869</v>
      </c>
      <c r="U551" s="9" t="s">
        <v>19</v>
      </c>
      <c r="V551" s="51" t="str">
        <f t="shared" si="8"/>
        <v>Ativo</v>
      </c>
      <c r="W551" s="45"/>
      <c r="X551" s="52" t="s">
        <v>110</v>
      </c>
      <c r="Y551" s="54"/>
      <c r="Z551" s="54"/>
      <c r="AA551" s="54"/>
      <c r="AB551" s="54"/>
      <c r="AC551" s="54">
        <v>501159.49</v>
      </c>
      <c r="AD551" s="54">
        <v>288794.28</v>
      </c>
      <c r="AE551" s="54">
        <v>285585.79</v>
      </c>
      <c r="AF551" s="54">
        <v>242066.06</v>
      </c>
      <c r="AG551" s="54">
        <v>233418.45</v>
      </c>
      <c r="AH551" s="54">
        <v>221274.76</v>
      </c>
      <c r="AI551" s="54">
        <v>211013.95</v>
      </c>
      <c r="AJ551" s="54">
        <v>202631.36</v>
      </c>
      <c r="AK551" s="54">
        <v>199838.3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0.14</v>
      </c>
      <c r="AQ551" s="53">
        <v>0.14</v>
      </c>
      <c r="AR551" s="53">
        <v>0.14</v>
      </c>
      <c r="AS551" s="53">
        <v>0.14</v>
      </c>
      <c r="AT551" s="53">
        <v>0.14</v>
      </c>
      <c r="AU551" s="53">
        <f t="array" ref="AU551">XLOOKUP(C551,'PL TOTAL D0'!A:A,'PL TOTAL D0'!C:C,"")</f>
        <v>0.14</v>
      </c>
    </row>
    <row r="552" ht="15.75" customHeight="1">
      <c r="A552" s="41" t="s">
        <v>43</v>
      </c>
      <c r="B552" s="42" t="s">
        <v>1867</v>
      </c>
      <c r="C552" s="43" t="s">
        <v>1870</v>
      </c>
      <c r="D552" s="44" t="s">
        <v>18</v>
      </c>
      <c r="E552" s="45" t="s">
        <v>19</v>
      </c>
      <c r="F552" s="44" t="s">
        <v>207</v>
      </c>
      <c r="G552" s="44" t="str">
        <f t="shared" si="1"/>
        <v>#N/A</v>
      </c>
      <c r="H552" s="51" t="s">
        <v>140</v>
      </c>
      <c r="I552" s="46" t="s">
        <v>213</v>
      </c>
      <c r="J552" s="44" t="str">
        <f t="shared" si="7"/>
        <v>Não</v>
      </c>
      <c r="K552" s="47">
        <v>45163.0</v>
      </c>
      <c r="L552" s="62"/>
      <c r="M552" s="45" t="s">
        <v>47</v>
      </c>
      <c r="N552" s="48">
        <v>0.015</v>
      </c>
      <c r="O552" s="44" t="s">
        <v>48</v>
      </c>
      <c r="P552" s="49">
        <v>0.1</v>
      </c>
      <c r="Q552" s="139"/>
      <c r="R552" s="139"/>
      <c r="S552" s="45" t="s">
        <v>99</v>
      </c>
      <c r="T552" s="24" t="s">
        <v>1869</v>
      </c>
      <c r="U552" s="9" t="s">
        <v>19</v>
      </c>
      <c r="V552" s="51" t="str">
        <f t="shared" si="8"/>
        <v>Inativo</v>
      </c>
      <c r="W552" s="45"/>
      <c r="X552" s="52" t="s">
        <v>110</v>
      </c>
      <c r="Y552" s="54"/>
      <c r="Z552" s="54"/>
      <c r="AA552" s="54"/>
      <c r="AB552" s="54"/>
      <c r="AC552" s="54">
        <v>0.0</v>
      </c>
      <c r="AD552" s="54">
        <v>0.0</v>
      </c>
      <c r="AE552" s="54">
        <v>0.0</v>
      </c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0.0</v>
      </c>
      <c r="AO552" s="54">
        <v>0.0</v>
      </c>
      <c r="AP552" s="53">
        <v>0.0</v>
      </c>
      <c r="AQ552" s="53">
        <v>0.0</v>
      </c>
      <c r="AR552" s="53">
        <v>0.0</v>
      </c>
      <c r="AS552" s="53">
        <v>0.0</v>
      </c>
      <c r="AT552" s="53">
        <v>0.0</v>
      </c>
      <c r="AU552" s="53" t="str">
        <f t="array" ref="AU552">XLOOKUP(C552,'PL TOTAL D0'!A:A,'PL TOTAL D0'!C:C,"")</f>
        <v/>
      </c>
    </row>
    <row r="553" ht="15.75" customHeight="1">
      <c r="A553" s="41" t="s">
        <v>43</v>
      </c>
      <c r="B553" s="42" t="s">
        <v>1871</v>
      </c>
      <c r="C553" s="43" t="s">
        <v>1872</v>
      </c>
      <c r="D553" s="44" t="s">
        <v>18</v>
      </c>
      <c r="E553" s="45" t="s">
        <v>170</v>
      </c>
      <c r="F553" s="44" t="s">
        <v>171</v>
      </c>
      <c r="G553" s="44" t="str">
        <f t="shared" si="1"/>
        <v>Breno</v>
      </c>
      <c r="H553" s="51" t="s">
        <v>97</v>
      </c>
      <c r="I553" s="51" t="s">
        <v>24</v>
      </c>
      <c r="J553" s="44" t="str">
        <f t="shared" si="7"/>
        <v>Não</v>
      </c>
      <c r="K553" s="47">
        <v>45163.0</v>
      </c>
      <c r="L553" s="62"/>
      <c r="M553" s="45" t="s">
        <v>47</v>
      </c>
      <c r="N553" s="48">
        <v>0.015</v>
      </c>
      <c r="O553" s="44" t="s">
        <v>48</v>
      </c>
      <c r="P553" s="49">
        <v>0.1</v>
      </c>
      <c r="Q553" s="63"/>
      <c r="R553" s="60" t="s">
        <v>1873</v>
      </c>
      <c r="S553" s="45" t="s">
        <v>99</v>
      </c>
      <c r="T553" s="24" t="s">
        <v>1874</v>
      </c>
      <c r="U553" s="9" t="s">
        <v>174</v>
      </c>
      <c r="V553" s="51" t="str">
        <f t="shared" si="8"/>
        <v>Ativo</v>
      </c>
      <c r="W553" s="45"/>
      <c r="X553" s="52" t="s">
        <v>101</v>
      </c>
      <c r="Y553" s="54"/>
      <c r="Z553" s="54"/>
      <c r="AA553" s="54"/>
      <c r="AB553" s="54"/>
      <c r="AC553" s="54"/>
      <c r="AD553" s="54"/>
      <c r="AE553" s="54">
        <v>0.0</v>
      </c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708572.32</v>
      </c>
      <c r="AO553" s="54">
        <v>750481.26</v>
      </c>
      <c r="AP553" s="53">
        <v>759696.99</v>
      </c>
      <c r="AQ553" s="53">
        <v>830733.73</v>
      </c>
      <c r="AR553" s="53">
        <v>834273.8</v>
      </c>
      <c r="AS553" s="53">
        <v>912080.2</v>
      </c>
      <c r="AT553" s="53">
        <v>924384.9</v>
      </c>
      <c r="AU553" s="53">
        <f t="array" ref="AU553">XLOOKUP(C553,'PL TOTAL D0'!A:A,'PL TOTAL D0'!C:C,"")</f>
        <v>931944</v>
      </c>
    </row>
    <row r="554" ht="15.75" customHeight="1">
      <c r="A554" s="41" t="s">
        <v>43</v>
      </c>
      <c r="B554" s="115" t="s">
        <v>1875</v>
      </c>
      <c r="C554" s="43" t="s">
        <v>1876</v>
      </c>
      <c r="D554" s="44" t="s">
        <v>18</v>
      </c>
      <c r="E554" s="45" t="s">
        <v>170</v>
      </c>
      <c r="F554" s="44" t="s">
        <v>171</v>
      </c>
      <c r="G554" s="44" t="str">
        <f t="shared" si="1"/>
        <v>#N/A</v>
      </c>
      <c r="H554" s="46" t="s">
        <v>180</v>
      </c>
      <c r="I554" s="51" t="s">
        <v>24</v>
      </c>
      <c r="J554" s="44" t="str">
        <f t="shared" si="7"/>
        <v>Não</v>
      </c>
      <c r="K554" s="47">
        <v>45035.0</v>
      </c>
      <c r="L554" s="123">
        <v>45274.0</v>
      </c>
      <c r="M554" s="45" t="s">
        <v>55</v>
      </c>
      <c r="N554" s="48">
        <v>0.012</v>
      </c>
      <c r="O554" s="44" t="s">
        <v>24</v>
      </c>
      <c r="P554" s="49">
        <v>0.0</v>
      </c>
      <c r="Q554" s="50"/>
      <c r="R554" s="50"/>
      <c r="S554" s="45" t="s">
        <v>99</v>
      </c>
      <c r="T554" s="24" t="s">
        <v>1874</v>
      </c>
      <c r="U554" s="9" t="s">
        <v>174</v>
      </c>
      <c r="V554" s="51" t="str">
        <f t="shared" si="8"/>
        <v>Encerrado</v>
      </c>
      <c r="W554" s="45"/>
      <c r="X554" s="52"/>
      <c r="Y554" s="54"/>
      <c r="Z554" s="54"/>
      <c r="AA554" s="54"/>
      <c r="AB554" s="54"/>
      <c r="AC554" s="54"/>
      <c r="AD554" s="54"/>
      <c r="AE554" s="54">
        <v>0.0</v>
      </c>
      <c r="AF554" s="54">
        <v>701658.56</v>
      </c>
      <c r="AG554" s="54">
        <v>709432.98</v>
      </c>
      <c r="AH554" s="54">
        <v>311014.03</v>
      </c>
      <c r="AI554" s="54">
        <v>312644.16</v>
      </c>
      <c r="AJ554" s="54">
        <v>315352.28</v>
      </c>
      <c r="AK554" s="54">
        <v>317999.63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66" t="s">
        <v>1877</v>
      </c>
      <c r="C555" s="71" t="s">
        <v>1878</v>
      </c>
      <c r="D555" s="44" t="s">
        <v>95</v>
      </c>
      <c r="E555" s="45" t="s">
        <v>29</v>
      </c>
      <c r="F555" s="44" t="s">
        <v>96</v>
      </c>
      <c r="G555" s="44" t="str">
        <f t="shared" si="1"/>
        <v>Augusto</v>
      </c>
      <c r="H555" s="46" t="s">
        <v>97</v>
      </c>
      <c r="I555" s="46" t="s">
        <v>24</v>
      </c>
      <c r="J555" s="44" t="str">
        <f t="shared" si="7"/>
        <v>Não</v>
      </c>
      <c r="K555" s="47">
        <v>45230.0</v>
      </c>
      <c r="L555" s="45"/>
      <c r="M555" s="45" t="s">
        <v>98</v>
      </c>
      <c r="N555" s="48">
        <v>0.012</v>
      </c>
      <c r="O555" s="44" t="s">
        <v>48</v>
      </c>
      <c r="P555" s="49">
        <v>0.1</v>
      </c>
      <c r="Q555" s="50"/>
      <c r="R555" s="50"/>
      <c r="S555" s="45" t="s">
        <v>99</v>
      </c>
      <c r="T555" s="24" t="s">
        <v>1879</v>
      </c>
      <c r="U555" s="9" t="s">
        <v>29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>
        <v>0.0</v>
      </c>
      <c r="AM555" s="54">
        <v>95859.72</v>
      </c>
      <c r="AN555" s="54">
        <v>129859.35</v>
      </c>
      <c r="AO555" s="54">
        <v>129787.32</v>
      </c>
      <c r="AP555" s="53">
        <v>130948.12</v>
      </c>
      <c r="AQ555" s="53">
        <v>132130.09</v>
      </c>
      <c r="AR555" s="53">
        <v>136774.62</v>
      </c>
      <c r="AS555" s="53">
        <v>137070.5</v>
      </c>
      <c r="AT555" s="53">
        <v>140396.4</v>
      </c>
      <c r="AU555" s="53">
        <f t="array" ref="AU555">XLOOKUP(C555,'PL TOTAL D0'!A:A,'PL TOTAL D0'!C:C,"")</f>
        <v>141043.1</v>
      </c>
    </row>
    <row r="556" ht="15.75" customHeight="1">
      <c r="A556" s="41" t="s">
        <v>43</v>
      </c>
      <c r="B556" s="64" t="s">
        <v>1880</v>
      </c>
      <c r="C556" s="65" t="s">
        <v>1881</v>
      </c>
      <c r="D556" s="9" t="s">
        <v>18</v>
      </c>
      <c r="E556" s="24" t="s">
        <v>29</v>
      </c>
      <c r="F556" s="9" t="s">
        <v>135</v>
      </c>
      <c r="G556" s="44" t="str">
        <f t="shared" si="1"/>
        <v>Breno</v>
      </c>
      <c r="H556" s="51" t="s">
        <v>97</v>
      </c>
      <c r="I556" s="51" t="s">
        <v>24</v>
      </c>
      <c r="J556" s="44" t="str">
        <f t="shared" si="7"/>
        <v>Não</v>
      </c>
      <c r="K556" s="57">
        <v>45407.0</v>
      </c>
      <c r="L556" s="45"/>
      <c r="M556" s="24" t="s">
        <v>55</v>
      </c>
      <c r="N556" s="58">
        <v>0.012</v>
      </c>
      <c r="O556" s="9" t="s">
        <v>24</v>
      </c>
      <c r="P556" s="59">
        <v>0.0</v>
      </c>
      <c r="Q556" s="50"/>
      <c r="R556" s="50"/>
      <c r="S556" s="24" t="s">
        <v>99</v>
      </c>
      <c r="T556" s="24" t="s">
        <v>1882</v>
      </c>
      <c r="U556" s="9" t="s">
        <v>29</v>
      </c>
      <c r="V556" s="51" t="str">
        <f t="shared" si="8"/>
        <v>Ativo</v>
      </c>
      <c r="W556" s="24" t="s">
        <v>117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>
        <v>0.0</v>
      </c>
      <c r="AS556" s="53">
        <v>571964.7</v>
      </c>
      <c r="AT556" s="53">
        <v>577020.3</v>
      </c>
      <c r="AU556" s="53">
        <f t="array" ref="AU556">XLOOKUP(C556,'PL TOTAL D0'!A:A,'PL TOTAL D0'!C:C,"")</f>
        <v>577516.4</v>
      </c>
    </row>
    <row r="557" ht="15.75" customHeight="1">
      <c r="A557" s="41" t="s">
        <v>43</v>
      </c>
      <c r="B557" s="97" t="s">
        <v>1883</v>
      </c>
      <c r="C557" s="71" t="s">
        <v>1884</v>
      </c>
      <c r="D557" s="44" t="s">
        <v>18</v>
      </c>
      <c r="E557" s="45" t="s">
        <v>29</v>
      </c>
      <c r="F557" s="44" t="s">
        <v>120</v>
      </c>
      <c r="G557" s="44" t="str">
        <f t="shared" si="1"/>
        <v>Augusto</v>
      </c>
      <c r="H557" s="51" t="s">
        <v>97</v>
      </c>
      <c r="I557" s="51" t="s">
        <v>24</v>
      </c>
      <c r="J557" s="44" t="str">
        <f t="shared" si="7"/>
        <v>Não</v>
      </c>
      <c r="K557" s="47">
        <v>45240.0</v>
      </c>
      <c r="L557" s="45"/>
      <c r="M557" s="93" t="s">
        <v>121</v>
      </c>
      <c r="N557" s="94">
        <v>0.0</v>
      </c>
      <c r="O557" s="95" t="s">
        <v>24</v>
      </c>
      <c r="P557" s="96">
        <v>0.0</v>
      </c>
      <c r="Q557" s="50"/>
      <c r="R557" s="50"/>
      <c r="S557" s="45" t="s">
        <v>99</v>
      </c>
      <c r="T557" s="24" t="s">
        <v>1885</v>
      </c>
      <c r="U557" s="9" t="s">
        <v>29</v>
      </c>
      <c r="V557" s="51" t="str">
        <f t="shared" si="8"/>
        <v>Ativo</v>
      </c>
      <c r="W557" s="45"/>
      <c r="X557" s="52" t="s">
        <v>110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>
        <v>502.99</v>
      </c>
      <c r="AN557" s="54">
        <v>1010.44</v>
      </c>
      <c r="AO557" s="54">
        <v>1523.78</v>
      </c>
      <c r="AP557" s="53">
        <v>2030.61</v>
      </c>
      <c r="AQ557" s="53">
        <v>2546.54</v>
      </c>
      <c r="AR557" s="53">
        <v>3065.41</v>
      </c>
      <c r="AS557" s="53">
        <v>3084.3</v>
      </c>
      <c r="AT557" s="53">
        <v>3103.8</v>
      </c>
      <c r="AU557" s="53">
        <f t="array" ref="AU557">XLOOKUP(C557,'PL TOTAL D0'!A:A,'PL TOTAL D0'!C:C,"")</f>
        <v>3707.77</v>
      </c>
    </row>
    <row r="558" ht="15.75" customHeight="1">
      <c r="A558" s="41" t="s">
        <v>43</v>
      </c>
      <c r="B558" s="42" t="s">
        <v>1886</v>
      </c>
      <c r="C558" s="43" t="s">
        <v>1887</v>
      </c>
      <c r="D558" s="44" t="s">
        <v>18</v>
      </c>
      <c r="E558" s="45" t="s">
        <v>19</v>
      </c>
      <c r="F558" s="44" t="s">
        <v>113</v>
      </c>
      <c r="G558" s="44" t="str">
        <f t="shared" si="1"/>
        <v>Augusto</v>
      </c>
      <c r="H558" s="46" t="s">
        <v>97</v>
      </c>
      <c r="I558" s="46" t="s">
        <v>24</v>
      </c>
      <c r="J558" s="44" t="str">
        <f t="shared" si="7"/>
        <v>Não</v>
      </c>
      <c r="K558" s="47">
        <v>44960.0</v>
      </c>
      <c r="L558" s="45"/>
      <c r="M558" s="45" t="s">
        <v>55</v>
      </c>
      <c r="N558" s="48">
        <v>0.012</v>
      </c>
      <c r="O558" s="44" t="s">
        <v>24</v>
      </c>
      <c r="P558" s="49">
        <v>0.0</v>
      </c>
      <c r="Q558" s="139"/>
      <c r="R558" s="139"/>
      <c r="S558" s="45" t="s">
        <v>99</v>
      </c>
      <c r="T558" s="24" t="s">
        <v>1888</v>
      </c>
      <c r="U558" s="9" t="s">
        <v>19</v>
      </c>
      <c r="V558" s="51" t="str">
        <f t="shared" si="8"/>
        <v>Ativo</v>
      </c>
      <c r="W558" s="45"/>
      <c r="X558" s="52" t="s">
        <v>110</v>
      </c>
      <c r="Y558" s="54"/>
      <c r="Z558" s="54"/>
      <c r="AA558" s="54"/>
      <c r="AB558" s="54"/>
      <c r="AC558" s="54">
        <v>0.0</v>
      </c>
      <c r="AD558" s="54">
        <v>50312.02</v>
      </c>
      <c r="AE558" s="54">
        <v>50841.72</v>
      </c>
      <c r="AF558" s="54">
        <v>1017.37</v>
      </c>
      <c r="AG558" s="54">
        <v>1027.31</v>
      </c>
      <c r="AH558" s="54">
        <v>1031.59</v>
      </c>
      <c r="AI558" s="54">
        <v>1042.93</v>
      </c>
      <c r="AJ558" s="54">
        <v>1055.11</v>
      </c>
      <c r="AK558" s="54">
        <v>1065.68</v>
      </c>
      <c r="AL558" s="54">
        <v>1077.1</v>
      </c>
      <c r="AM558" s="54">
        <v>1086.71</v>
      </c>
      <c r="AN558" s="54">
        <v>1096.69</v>
      </c>
      <c r="AO558" s="54">
        <v>1107.56</v>
      </c>
      <c r="AP558" s="53">
        <v>1116.81</v>
      </c>
      <c r="AQ558" s="53">
        <v>1126.35</v>
      </c>
      <c r="AR558" s="53">
        <v>1136.6</v>
      </c>
      <c r="AS558" s="53">
        <v>1146.31</v>
      </c>
      <c r="AT558" s="53">
        <v>1130.99</v>
      </c>
      <c r="AU558" s="53">
        <f t="array" ref="AU558">XLOOKUP(C558,'PL TOTAL D0'!A:A,'PL TOTAL D0'!C:C,"")</f>
        <v>1130.99</v>
      </c>
    </row>
    <row r="559" ht="15.75" customHeight="1">
      <c r="A559" s="41" t="s">
        <v>43</v>
      </c>
      <c r="B559" s="42" t="s">
        <v>1889</v>
      </c>
      <c r="C559" s="43" t="s">
        <v>1890</v>
      </c>
      <c r="D559" s="44" t="s">
        <v>95</v>
      </c>
      <c r="E559" s="45" t="s">
        <v>29</v>
      </c>
      <c r="F559" s="44" t="s">
        <v>96</v>
      </c>
      <c r="G559" s="44" t="str">
        <f t="shared" si="1"/>
        <v>Bruno</v>
      </c>
      <c r="H559" s="46" t="s">
        <v>97</v>
      </c>
      <c r="I559" s="46" t="s">
        <v>24</v>
      </c>
      <c r="J559" s="44" t="str">
        <f t="shared" si="7"/>
        <v>Não</v>
      </c>
      <c r="K559" s="47">
        <v>45117.0</v>
      </c>
      <c r="L559" s="45"/>
      <c r="M559" s="45" t="s">
        <v>272</v>
      </c>
      <c r="N559" s="48">
        <v>0.007</v>
      </c>
      <c r="O559" s="44" t="s">
        <v>24</v>
      </c>
      <c r="P559" s="49">
        <v>0.0</v>
      </c>
      <c r="Q559" s="50"/>
      <c r="R559" s="139"/>
      <c r="S559" s="45" t="s">
        <v>99</v>
      </c>
      <c r="T559" s="24" t="s">
        <v>1891</v>
      </c>
      <c r="U559" s="9" t="s">
        <v>780</v>
      </c>
      <c r="V559" s="51" t="str">
        <f t="shared" si="8"/>
        <v>Ativo</v>
      </c>
      <c r="W559" s="45"/>
      <c r="X559" s="52" t="s">
        <v>110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0.0</v>
      </c>
      <c r="AI559" s="54">
        <v>1504511.49</v>
      </c>
      <c r="AJ559" s="54">
        <v>1521108.44</v>
      </c>
      <c r="AK559" s="54">
        <v>1534401.71</v>
      </c>
      <c r="AL559" s="54">
        <v>1549643.83</v>
      </c>
      <c r="AM559" s="54">
        <v>1562135.99</v>
      </c>
      <c r="AN559" s="54">
        <v>1575438.26</v>
      </c>
      <c r="AO559" s="54">
        <v>1624131.61</v>
      </c>
      <c r="AP559" s="53">
        <v>1636332.85</v>
      </c>
      <c r="AQ559" s="53">
        <v>1650026.08</v>
      </c>
      <c r="AR559" s="53">
        <v>1663929.51</v>
      </c>
      <c r="AS559" s="53">
        <v>1676632.0</v>
      </c>
      <c r="AT559" s="53">
        <v>1689203.0</v>
      </c>
      <c r="AU559" s="53">
        <f t="array" ref="AU559">XLOOKUP(C559,'PL TOTAL D0'!A:A,'PL TOTAL D0'!C:C,"")</f>
        <v>1690313</v>
      </c>
    </row>
    <row r="560" ht="15.75" customHeight="1">
      <c r="A560" s="41" t="s">
        <v>43</v>
      </c>
      <c r="B560" s="66" t="s">
        <v>1892</v>
      </c>
      <c r="C560" s="67" t="s">
        <v>1893</v>
      </c>
      <c r="D560" s="44" t="s">
        <v>18</v>
      </c>
      <c r="E560" s="45" t="s">
        <v>170</v>
      </c>
      <c r="F560" s="44" t="s">
        <v>191</v>
      </c>
      <c r="G560" s="44" t="str">
        <f t="shared" si="1"/>
        <v>Augusto</v>
      </c>
      <c r="H560" s="51" t="s">
        <v>97</v>
      </c>
      <c r="I560" s="51" t="s">
        <v>24</v>
      </c>
      <c r="J560" s="44" t="str">
        <f t="shared" si="7"/>
        <v>Não</v>
      </c>
      <c r="K560" s="47">
        <v>45226.0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50"/>
      <c r="R560" s="60" t="s">
        <v>1894</v>
      </c>
      <c r="S560" s="45" t="s">
        <v>362</v>
      </c>
      <c r="T560" s="24" t="s">
        <v>1895</v>
      </c>
      <c r="U560" s="9" t="s">
        <v>174</v>
      </c>
      <c r="V560" s="51" t="str">
        <f t="shared" si="8"/>
        <v>Ativo</v>
      </c>
      <c r="W560" s="45"/>
      <c r="X560" s="52" t="s">
        <v>101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>
        <v>0.0</v>
      </c>
      <c r="AM560" s="54">
        <v>0.0</v>
      </c>
      <c r="AN560" s="54">
        <v>218731.4</v>
      </c>
      <c r="AO560" s="54">
        <v>219765.25</v>
      </c>
      <c r="AP560" s="53">
        <v>250522.33</v>
      </c>
      <c r="AQ560" s="53">
        <v>252690.67</v>
      </c>
      <c r="AR560" s="53">
        <v>254558.91</v>
      </c>
      <c r="AS560" s="53">
        <v>255256.6</v>
      </c>
      <c r="AT560" s="53">
        <v>236586.0</v>
      </c>
      <c r="AU560" s="53">
        <f t="array" ref="AU560">XLOOKUP(C560,'PL TOTAL D0'!A:A,'PL TOTAL D0'!C:C,"")</f>
        <v>256763.9</v>
      </c>
    </row>
    <row r="561" ht="15.75" customHeight="1">
      <c r="A561" s="41" t="s">
        <v>43</v>
      </c>
      <c r="B561" s="42" t="s">
        <v>1896</v>
      </c>
      <c r="C561" s="43" t="s">
        <v>1897</v>
      </c>
      <c r="D561" s="44" t="s">
        <v>18</v>
      </c>
      <c r="E561" s="45" t="s">
        <v>19</v>
      </c>
      <c r="F561" s="44" t="s">
        <v>113</v>
      </c>
      <c r="G561" s="44" t="str">
        <f t="shared" si="1"/>
        <v>Breno</v>
      </c>
      <c r="H561" s="46" t="s">
        <v>97</v>
      </c>
      <c r="I561" s="46" t="s">
        <v>24</v>
      </c>
      <c r="J561" s="44" t="str">
        <f t="shared" si="7"/>
        <v>Sim</v>
      </c>
      <c r="K561" s="47">
        <v>44973.0</v>
      </c>
      <c r="L561" s="45"/>
      <c r="M561" s="45" t="s">
        <v>98</v>
      </c>
      <c r="N561" s="48">
        <v>0.012</v>
      </c>
      <c r="O561" s="44" t="s">
        <v>24</v>
      </c>
      <c r="P561" s="49">
        <v>0.0</v>
      </c>
      <c r="Q561" s="60" t="s">
        <v>1898</v>
      </c>
      <c r="R561" s="139"/>
      <c r="S561" s="45" t="s">
        <v>99</v>
      </c>
      <c r="T561" s="24" t="s">
        <v>1899</v>
      </c>
      <c r="U561" s="9" t="s">
        <v>19</v>
      </c>
      <c r="V561" s="51" t="str">
        <f t="shared" si="8"/>
        <v>Ativo</v>
      </c>
      <c r="W561" s="45"/>
      <c r="X561" s="52" t="s">
        <v>110</v>
      </c>
      <c r="Y561" s="54"/>
      <c r="Z561" s="54"/>
      <c r="AA561" s="54"/>
      <c r="AB561" s="54"/>
      <c r="AC561" s="54">
        <v>253551.03</v>
      </c>
      <c r="AD561" s="54">
        <v>302011.97</v>
      </c>
      <c r="AE561" s="54">
        <v>305056.61</v>
      </c>
      <c r="AF561" s="54">
        <v>307539.42</v>
      </c>
      <c r="AG561" s="54">
        <v>310265.38</v>
      </c>
      <c r="AH561" s="54">
        <v>311135.49</v>
      </c>
      <c r="AI561" s="54">
        <v>313732.45</v>
      </c>
      <c r="AJ561" s="54">
        <v>316128.0</v>
      </c>
      <c r="AK561" s="54">
        <v>317485.3</v>
      </c>
      <c r="AL561" s="54">
        <v>318618.01</v>
      </c>
      <c r="AM561" s="54">
        <v>320679.52</v>
      </c>
      <c r="AN561" s="54">
        <v>323091.99</v>
      </c>
      <c r="AO561" s="54">
        <v>424507.21</v>
      </c>
      <c r="AP561" s="53">
        <v>427282.64</v>
      </c>
      <c r="AQ561" s="53">
        <v>430912.15</v>
      </c>
      <c r="AR561" s="53">
        <v>434152.22</v>
      </c>
      <c r="AS561" s="53">
        <v>436724.0</v>
      </c>
      <c r="AT561" s="53">
        <v>440013.5</v>
      </c>
      <c r="AU561" s="53">
        <f t="array" ref="AU561">XLOOKUP(C561,'PL TOTAL D0'!A:A,'PL TOTAL D0'!C:C,"")</f>
        <v>440146.3</v>
      </c>
    </row>
    <row r="562" ht="15.75" customHeight="1">
      <c r="A562" s="6" t="s">
        <v>43</v>
      </c>
      <c r="B562" s="55" t="s">
        <v>1900</v>
      </c>
      <c r="C562" s="21" t="s">
        <v>1901</v>
      </c>
      <c r="D562" s="9" t="s">
        <v>52</v>
      </c>
      <c r="E562" s="24" t="s">
        <v>19</v>
      </c>
      <c r="F562" s="9" t="s">
        <v>53</v>
      </c>
      <c r="G562" s="44" t="str">
        <f t="shared" si="1"/>
        <v>Bruno</v>
      </c>
      <c r="H562" s="51" t="s">
        <v>97</v>
      </c>
      <c r="I562" s="51" t="s">
        <v>24</v>
      </c>
      <c r="J562" s="44" t="str">
        <f t="shared" si="7"/>
        <v>Não</v>
      </c>
      <c r="K562" s="57">
        <v>45344.0</v>
      </c>
      <c r="L562" s="45"/>
      <c r="M562" s="24" t="s">
        <v>55</v>
      </c>
      <c r="N562" s="58">
        <v>0.012</v>
      </c>
      <c r="O562" s="9" t="s">
        <v>24</v>
      </c>
      <c r="P562" s="59">
        <v>0.0</v>
      </c>
      <c r="Q562" s="50"/>
      <c r="R562" s="139"/>
      <c r="S562" s="24" t="s">
        <v>99</v>
      </c>
      <c r="T562" s="23" t="s">
        <v>1902</v>
      </c>
      <c r="U562" s="9" t="s">
        <v>19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>
        <v>1353336.36</v>
      </c>
      <c r="AQ562" s="53">
        <v>1431243.69</v>
      </c>
      <c r="AR562" s="53">
        <v>1448256.37</v>
      </c>
      <c r="AS562" s="53">
        <v>1488093.0</v>
      </c>
      <c r="AT562" s="53">
        <v>1489166.0</v>
      </c>
      <c r="AU562" s="53">
        <f t="array" ref="AU562">XLOOKUP(C562,'PL TOTAL D0'!A:A,'PL TOTAL D0'!C:C,"")</f>
        <v>1505554</v>
      </c>
    </row>
    <row r="563" ht="15.75" customHeight="1">
      <c r="A563" s="41" t="s">
        <v>43</v>
      </c>
      <c r="B563" s="126" t="s">
        <v>1903</v>
      </c>
      <c r="C563" s="140" t="s">
        <v>1904</v>
      </c>
      <c r="D563" s="44" t="s">
        <v>18</v>
      </c>
      <c r="E563" s="45" t="s">
        <v>170</v>
      </c>
      <c r="F563" s="44" t="s">
        <v>191</v>
      </c>
      <c r="G563" s="44" t="str">
        <f t="shared" si="1"/>
        <v>Augusto</v>
      </c>
      <c r="H563" s="51" t="s">
        <v>97</v>
      </c>
      <c r="I563" s="51" t="s">
        <v>24</v>
      </c>
      <c r="J563" s="44" t="str">
        <f t="shared" si="7"/>
        <v>Não</v>
      </c>
      <c r="K563" s="47">
        <v>45217.0</v>
      </c>
      <c r="L563" s="45"/>
      <c r="M563" s="45" t="s">
        <v>47</v>
      </c>
      <c r="N563" s="48">
        <v>0.015</v>
      </c>
      <c r="O563" s="44" t="s">
        <v>48</v>
      </c>
      <c r="P563" s="49">
        <v>0.1</v>
      </c>
      <c r="Q563" s="139"/>
      <c r="R563" s="139"/>
      <c r="S563" s="45" t="s">
        <v>99</v>
      </c>
      <c r="T563" s="24" t="s">
        <v>1905</v>
      </c>
      <c r="U563" s="9" t="s">
        <v>174</v>
      </c>
      <c r="V563" s="51" t="str">
        <f t="shared" si="8"/>
        <v>Ativo</v>
      </c>
      <c r="W563" s="45"/>
      <c r="X563" s="52" t="s">
        <v>101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50269.97</v>
      </c>
      <c r="AR563" s="53">
        <v>50015.82</v>
      </c>
      <c r="AS563" s="53">
        <v>49967.44</v>
      </c>
      <c r="AT563" s="53">
        <v>50246.4</v>
      </c>
      <c r="AU563" s="53">
        <f t="array" ref="AU563">XLOOKUP(C563,'PL TOTAL D0'!A:A,'PL TOTAL D0'!C:C,"")</f>
        <v>50620.31</v>
      </c>
    </row>
    <row r="564" ht="15.75" customHeight="1">
      <c r="A564" s="41" t="s">
        <v>43</v>
      </c>
      <c r="B564" s="61" t="s">
        <v>1906</v>
      </c>
      <c r="C564" s="43" t="s">
        <v>1907</v>
      </c>
      <c r="D564" s="44" t="s">
        <v>18</v>
      </c>
      <c r="E564" s="45" t="s">
        <v>170</v>
      </c>
      <c r="F564" s="44" t="s">
        <v>171</v>
      </c>
      <c r="G564" s="44" t="str">
        <f t="shared" si="1"/>
        <v>Bruno</v>
      </c>
      <c r="H564" s="46" t="s">
        <v>97</v>
      </c>
      <c r="I564" s="46" t="s">
        <v>24</v>
      </c>
      <c r="J564" s="44" t="str">
        <f t="shared" si="7"/>
        <v>Sim</v>
      </c>
      <c r="K564" s="47">
        <v>45155.0</v>
      </c>
      <c r="L564" s="45"/>
      <c r="M564" s="45" t="s">
        <v>98</v>
      </c>
      <c r="N564" s="48">
        <v>0.012</v>
      </c>
      <c r="O564" s="44" t="s">
        <v>24</v>
      </c>
      <c r="P564" s="49">
        <v>0.0</v>
      </c>
      <c r="Q564" s="60" t="s">
        <v>1908</v>
      </c>
      <c r="R564" s="74"/>
      <c r="S564" s="45" t="s">
        <v>99</v>
      </c>
      <c r="T564" s="24" t="s">
        <v>1909</v>
      </c>
      <c r="U564" s="9" t="s">
        <v>174</v>
      </c>
      <c r="V564" s="51" t="str">
        <f t="shared" si="8"/>
        <v>Ativo</v>
      </c>
      <c r="W564" s="45"/>
      <c r="X564" s="52" t="s">
        <v>101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>
        <v>254727.21</v>
      </c>
      <c r="AK564" s="54">
        <v>276438.52</v>
      </c>
      <c r="AL564" s="54">
        <v>331459.89</v>
      </c>
      <c r="AM564" s="54">
        <v>336584.66</v>
      </c>
      <c r="AN564" s="54">
        <v>341095.63</v>
      </c>
      <c r="AO564" s="54">
        <v>589795.71</v>
      </c>
      <c r="AP564" s="53">
        <v>634652.05</v>
      </c>
      <c r="AQ564" s="53">
        <v>1042902.05</v>
      </c>
      <c r="AR564" s="53">
        <v>1040002.94</v>
      </c>
      <c r="AS564" s="53">
        <v>1043852.0</v>
      </c>
      <c r="AT564" s="53">
        <v>1050678.0</v>
      </c>
      <c r="AU564" s="53">
        <f t="array" ref="AU564">XLOOKUP(C564,'PL TOTAL D0'!A:A,'PL TOTAL D0'!C:C,"")</f>
        <v>1054443</v>
      </c>
    </row>
    <row r="565" ht="15.75" customHeight="1">
      <c r="A565" s="41" t="s">
        <v>43</v>
      </c>
      <c r="B565" s="42" t="s">
        <v>1910</v>
      </c>
      <c r="C565" s="43" t="s">
        <v>1911</v>
      </c>
      <c r="D565" s="44" t="s">
        <v>18</v>
      </c>
      <c r="E565" s="45" t="s">
        <v>19</v>
      </c>
      <c r="F565" s="44" t="s">
        <v>20</v>
      </c>
      <c r="G565" s="44" t="str">
        <f t="shared" si="1"/>
        <v>#N/A</v>
      </c>
      <c r="H565" s="51" t="s">
        <v>140</v>
      </c>
      <c r="I565" s="46" t="s">
        <v>213</v>
      </c>
      <c r="J565" s="44" t="str">
        <f t="shared" si="7"/>
        <v>Não</v>
      </c>
      <c r="K565" s="47">
        <v>45163.0</v>
      </c>
      <c r="L565" s="62"/>
      <c r="M565" s="45" t="s">
        <v>55</v>
      </c>
      <c r="N565" s="48">
        <v>0.01</v>
      </c>
      <c r="O565" s="44" t="s">
        <v>24</v>
      </c>
      <c r="P565" s="49">
        <v>0.0</v>
      </c>
      <c r="Q565" s="139"/>
      <c r="R565" s="139"/>
      <c r="S565" s="45" t="s">
        <v>362</v>
      </c>
      <c r="T565" s="24" t="s">
        <v>1912</v>
      </c>
      <c r="U565" s="9" t="s">
        <v>19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>
        <v>0.0</v>
      </c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0.0</v>
      </c>
      <c r="AR565" s="53">
        <v>0.0</v>
      </c>
      <c r="AS565" s="53">
        <v>0.0</v>
      </c>
      <c r="AT565" s="53">
        <v>0.0</v>
      </c>
      <c r="AU565" s="53" t="str">
        <f t="array" ref="AU565">XLOOKUP(C565,'PL TOTAL D0'!A:A,'PL TOTAL D0'!C:C,"")</f>
        <v/>
      </c>
    </row>
    <row r="566" ht="15.75" customHeight="1">
      <c r="A566" s="41" t="s">
        <v>43</v>
      </c>
      <c r="B566" s="42" t="s">
        <v>1913</v>
      </c>
      <c r="C566" s="43" t="s">
        <v>1914</v>
      </c>
      <c r="D566" s="44" t="s">
        <v>18</v>
      </c>
      <c r="E566" s="45" t="s">
        <v>19</v>
      </c>
      <c r="F566" s="44" t="s">
        <v>250</v>
      </c>
      <c r="G566" s="44" t="str">
        <f t="shared" si="1"/>
        <v>Bruno</v>
      </c>
      <c r="H566" s="46" t="s">
        <v>97</v>
      </c>
      <c r="I566" s="46" t="s">
        <v>24</v>
      </c>
      <c r="J566" s="44" t="str">
        <f t="shared" si="7"/>
        <v>Não</v>
      </c>
      <c r="K566" s="47">
        <v>44958.0</v>
      </c>
      <c r="L566" s="45"/>
      <c r="M566" s="45" t="s">
        <v>55</v>
      </c>
      <c r="N566" s="48">
        <v>0.007</v>
      </c>
      <c r="O566" s="44" t="s">
        <v>24</v>
      </c>
      <c r="P566" s="49">
        <v>0.0</v>
      </c>
      <c r="Q566" s="139"/>
      <c r="R566" s="139"/>
      <c r="S566" s="45" t="s">
        <v>362</v>
      </c>
      <c r="T566" s="24" t="s">
        <v>1915</v>
      </c>
      <c r="U566" s="9" t="s">
        <v>19</v>
      </c>
      <c r="V566" s="51" t="str">
        <f t="shared" si="8"/>
        <v>Ativo</v>
      </c>
      <c r="W566" s="45"/>
      <c r="X566" s="52" t="s">
        <v>1255</v>
      </c>
      <c r="Y566" s="54"/>
      <c r="Z566" s="54"/>
      <c r="AA566" s="54"/>
      <c r="AB566" s="54"/>
      <c r="AC566" s="54">
        <v>0.0</v>
      </c>
      <c r="AD566" s="54">
        <v>2977311.65</v>
      </c>
      <c r="AE566" s="54">
        <v>1365838.92</v>
      </c>
      <c r="AF566" s="54">
        <v>1374697.27</v>
      </c>
      <c r="AG566" s="54">
        <v>1389671.12</v>
      </c>
      <c r="AH566" s="54">
        <v>1402232.72</v>
      </c>
      <c r="AI566" s="54">
        <v>1409788.24</v>
      </c>
      <c r="AJ566" s="54">
        <v>1422979.54</v>
      </c>
      <c r="AK566" s="54">
        <v>1434733.03</v>
      </c>
      <c r="AL566" s="54">
        <v>1447073.51</v>
      </c>
      <c r="AM566" s="54">
        <v>1458586.15</v>
      </c>
      <c r="AN566" s="54">
        <v>1470626.55</v>
      </c>
      <c r="AO566" s="54">
        <v>1483501.85</v>
      </c>
      <c r="AP566" s="53">
        <v>1790089.98</v>
      </c>
      <c r="AQ566" s="53">
        <v>1806232.88</v>
      </c>
      <c r="AR566" s="53">
        <v>1805004.82</v>
      </c>
      <c r="AS566" s="53">
        <v>1819494.0</v>
      </c>
      <c r="AT566" s="53">
        <v>1834511.0</v>
      </c>
      <c r="AU566" s="53">
        <f t="array" ref="AU566">XLOOKUP(C566,'PL TOTAL D0'!A:A,'PL TOTAL D0'!C:C,"")</f>
        <v>1836743</v>
      </c>
    </row>
    <row r="567" ht="15.75" customHeight="1">
      <c r="A567" s="41" t="s">
        <v>43</v>
      </c>
      <c r="B567" s="42" t="s">
        <v>1913</v>
      </c>
      <c r="C567" s="43" t="s">
        <v>1916</v>
      </c>
      <c r="D567" s="44" t="s">
        <v>18</v>
      </c>
      <c r="E567" s="45" t="s">
        <v>19</v>
      </c>
      <c r="F567" s="44" t="s">
        <v>250</v>
      </c>
      <c r="G567" s="44" t="str">
        <f t="shared" si="1"/>
        <v>Bruno</v>
      </c>
      <c r="H567" s="46" t="s">
        <v>97</v>
      </c>
      <c r="I567" s="46" t="s">
        <v>24</v>
      </c>
      <c r="J567" s="44" t="str">
        <f t="shared" si="7"/>
        <v>Não</v>
      </c>
      <c r="K567" s="47">
        <v>44998.0</v>
      </c>
      <c r="L567" s="45"/>
      <c r="M567" s="45" t="s">
        <v>55</v>
      </c>
      <c r="N567" s="48">
        <v>0.007</v>
      </c>
      <c r="O567" s="44" t="s">
        <v>24</v>
      </c>
      <c r="P567" s="49">
        <v>0.0</v>
      </c>
      <c r="Q567" s="139"/>
      <c r="R567" s="139"/>
      <c r="S567" s="45" t="s">
        <v>362</v>
      </c>
      <c r="T567" s="24" t="s">
        <v>1915</v>
      </c>
      <c r="U567" s="9" t="s">
        <v>19</v>
      </c>
      <c r="V567" s="51" t="str">
        <f t="shared" si="8"/>
        <v>Ativo</v>
      </c>
      <c r="W567" s="45"/>
      <c r="X567" s="52" t="s">
        <v>1255</v>
      </c>
      <c r="Y567" s="54"/>
      <c r="Z567" s="54"/>
      <c r="AA567" s="54"/>
      <c r="AB567" s="54"/>
      <c r="AC567" s="54">
        <v>0.0</v>
      </c>
      <c r="AD567" s="54">
        <v>0.0</v>
      </c>
      <c r="AE567" s="54">
        <v>1643644.34</v>
      </c>
      <c r="AF567" s="54">
        <v>1653139.89</v>
      </c>
      <c r="AG567" s="54">
        <v>1667434.67</v>
      </c>
      <c r="AH567" s="54">
        <v>1683033.97</v>
      </c>
      <c r="AI567" s="54">
        <v>1694859.99</v>
      </c>
      <c r="AJ567" s="54">
        <v>1710534.55</v>
      </c>
      <c r="AK567" s="54">
        <v>1716725.01</v>
      </c>
      <c r="AL567" s="54">
        <v>1732559.45</v>
      </c>
      <c r="AM567" s="54">
        <v>1744628.66</v>
      </c>
      <c r="AN567" s="54">
        <v>1759607.04</v>
      </c>
      <c r="AO567" s="54">
        <v>1772542.69</v>
      </c>
      <c r="AP567" s="53">
        <v>1786002.2</v>
      </c>
      <c r="AQ567" s="53">
        <v>1609197.92</v>
      </c>
      <c r="AR567" s="53">
        <v>1392126.01</v>
      </c>
      <c r="AS567" s="53">
        <v>1397344.0</v>
      </c>
      <c r="AT567" s="53">
        <v>1409133.0</v>
      </c>
      <c r="AU567" s="53">
        <f t="array" ref="AU567">XLOOKUP(C567,'PL TOTAL D0'!A:A,'PL TOTAL D0'!C:C,"")</f>
        <v>1410603</v>
      </c>
    </row>
    <row r="568" ht="15.75" customHeight="1">
      <c r="A568" s="41" t="s">
        <v>43</v>
      </c>
      <c r="B568" s="42" t="s">
        <v>1917</v>
      </c>
      <c r="C568" s="43" t="s">
        <v>1918</v>
      </c>
      <c r="D568" s="44" t="s">
        <v>95</v>
      </c>
      <c r="E568" s="45" t="s">
        <v>29</v>
      </c>
      <c r="F568" s="44" t="s">
        <v>405</v>
      </c>
      <c r="G568" s="44" t="str">
        <f t="shared" si="1"/>
        <v>Bruno</v>
      </c>
      <c r="H568" s="46" t="s">
        <v>97</v>
      </c>
      <c r="I568" s="46" t="s">
        <v>24</v>
      </c>
      <c r="J568" s="44" t="str">
        <f t="shared" si="7"/>
        <v>Não</v>
      </c>
      <c r="K568" s="47">
        <v>45097.0</v>
      </c>
      <c r="L568" s="45"/>
      <c r="M568" s="45" t="s">
        <v>1919</v>
      </c>
      <c r="N568" s="48">
        <v>0.01</v>
      </c>
      <c r="O568" s="44" t="s">
        <v>24</v>
      </c>
      <c r="P568" s="49">
        <v>0.0</v>
      </c>
      <c r="Q568" s="74"/>
      <c r="R568" s="74"/>
      <c r="S568" s="45" t="s">
        <v>99</v>
      </c>
      <c r="T568" s="24" t="s">
        <v>1920</v>
      </c>
      <c r="U568" s="9" t="s">
        <v>34</v>
      </c>
      <c r="V568" s="51" t="str">
        <f t="shared" si="8"/>
        <v>Ativo</v>
      </c>
      <c r="W568" s="45"/>
      <c r="X568" s="52" t="s">
        <v>101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>
        <v>1162232.12</v>
      </c>
      <c r="AJ568" s="54">
        <v>1174050.43</v>
      </c>
      <c r="AK568" s="54">
        <v>1240505.75</v>
      </c>
      <c r="AL568" s="54">
        <v>1249250.74</v>
      </c>
      <c r="AM568" s="54">
        <v>2179804.13</v>
      </c>
      <c r="AN568" s="54">
        <v>2195792.98</v>
      </c>
      <c r="AO568" s="54">
        <v>2213575.45</v>
      </c>
      <c r="AP568" s="53">
        <v>2229283.49</v>
      </c>
      <c r="AQ568" s="53">
        <v>2244094.95</v>
      </c>
      <c r="AR568" s="53">
        <v>2307551.76</v>
      </c>
      <c r="AS568" s="53">
        <v>2323267.0</v>
      </c>
      <c r="AT568" s="53">
        <v>2337371.0</v>
      </c>
      <c r="AU568" s="53">
        <f t="array" ref="AU568">XLOOKUP(C568,'PL TOTAL D0'!A:A,'PL TOTAL D0'!C:C,"")</f>
        <v>2338566</v>
      </c>
    </row>
    <row r="569" ht="15.75" customHeight="1">
      <c r="A569" s="41" t="s">
        <v>43</v>
      </c>
      <c r="B569" s="42" t="s">
        <v>1921</v>
      </c>
      <c r="C569" s="43" t="s">
        <v>1922</v>
      </c>
      <c r="D569" s="44" t="s">
        <v>18</v>
      </c>
      <c r="E569" s="45" t="s">
        <v>170</v>
      </c>
      <c r="F569" s="44" t="s">
        <v>171</v>
      </c>
      <c r="G569" s="44" t="str">
        <f t="shared" si="1"/>
        <v>Augusto</v>
      </c>
      <c r="H569" s="46" t="s">
        <v>97</v>
      </c>
      <c r="I569" s="46" t="s">
        <v>24</v>
      </c>
      <c r="J569" s="44" t="str">
        <f t="shared" si="7"/>
        <v>Não</v>
      </c>
      <c r="K569" s="47">
        <v>45029.0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39"/>
      <c r="R569" s="139"/>
      <c r="S569" s="45" t="s">
        <v>99</v>
      </c>
      <c r="T569" s="24" t="s">
        <v>1923</v>
      </c>
      <c r="U569" s="9" t="s">
        <v>174</v>
      </c>
      <c r="V569" s="51" t="str">
        <f t="shared" si="8"/>
        <v>Ativo</v>
      </c>
      <c r="W569" s="45"/>
      <c r="X569" s="52" t="s">
        <v>101</v>
      </c>
      <c r="Y569" s="54"/>
      <c r="Z569" s="54"/>
      <c r="AA569" s="54"/>
      <c r="AB569" s="54"/>
      <c r="AC569" s="54"/>
      <c r="AD569" s="54"/>
      <c r="AE569" s="54">
        <v>0.0</v>
      </c>
      <c r="AF569" s="54">
        <v>40121.16</v>
      </c>
      <c r="AG569" s="54">
        <v>40564.96</v>
      </c>
      <c r="AH569" s="54">
        <v>44081.08</v>
      </c>
      <c r="AI569" s="54">
        <v>50609.72</v>
      </c>
      <c r="AJ569" s="54">
        <v>54230.36</v>
      </c>
      <c r="AK569" s="54">
        <v>57397.44</v>
      </c>
      <c r="AL569" s="54">
        <v>60377.08</v>
      </c>
      <c r="AM569" s="54">
        <v>64473.13</v>
      </c>
      <c r="AN569" s="54">
        <v>68654.73</v>
      </c>
      <c r="AO569" s="54">
        <v>69784.91</v>
      </c>
      <c r="AP569" s="53">
        <v>70378.04</v>
      </c>
      <c r="AQ569" s="53">
        <v>75125.82</v>
      </c>
      <c r="AR569" s="53">
        <v>112362.01</v>
      </c>
      <c r="AS569" s="53">
        <v>113909.0</v>
      </c>
      <c r="AT569" s="53">
        <v>117569.0</v>
      </c>
      <c r="AU569" s="53">
        <f t="array" ref="AU569">XLOOKUP(C569,'PL TOTAL D0'!A:A,'PL TOTAL D0'!C:C,"")</f>
        <v>120518</v>
      </c>
    </row>
    <row r="570" ht="15.75" customHeight="1">
      <c r="A570" s="41" t="s">
        <v>43</v>
      </c>
      <c r="B570" s="61" t="s">
        <v>1924</v>
      </c>
      <c r="C570" s="43" t="s">
        <v>1925</v>
      </c>
      <c r="D570" s="44" t="s">
        <v>18</v>
      </c>
      <c r="E570" s="45" t="s">
        <v>29</v>
      </c>
      <c r="F570" s="44" t="s">
        <v>288</v>
      </c>
      <c r="G570" s="44" t="str">
        <f t="shared" si="1"/>
        <v>#N/A</v>
      </c>
      <c r="H570" s="51" t="s">
        <v>140</v>
      </c>
      <c r="I570" s="51" t="s">
        <v>213</v>
      </c>
      <c r="J570" s="44" t="str">
        <f t="shared" si="7"/>
        <v>Não</v>
      </c>
      <c r="K570" s="47">
        <v>45001.0</v>
      </c>
      <c r="L570" s="45"/>
      <c r="M570" s="45" t="s">
        <v>121</v>
      </c>
      <c r="N570" s="48">
        <v>0.0</v>
      </c>
      <c r="O570" s="44" t="s">
        <v>24</v>
      </c>
      <c r="P570" s="49">
        <v>0.0</v>
      </c>
      <c r="Q570" s="74"/>
      <c r="R570" s="50"/>
      <c r="S570" s="45" t="s">
        <v>99</v>
      </c>
      <c r="T570" s="24" t="s">
        <v>1926</v>
      </c>
      <c r="U570" s="9" t="s">
        <v>29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>
        <v>240699.04</v>
      </c>
      <c r="AF570" s="54">
        <v>242683.04</v>
      </c>
      <c r="AG570" s="54">
        <v>245715.26</v>
      </c>
      <c r="AH570" s="54">
        <v>255492.88</v>
      </c>
      <c r="AI570" s="54">
        <v>258221.49</v>
      </c>
      <c r="AJ570" s="54">
        <v>261151.03</v>
      </c>
      <c r="AK570" s="54">
        <v>213028.8</v>
      </c>
      <c r="AL570" s="54">
        <v>215140.58</v>
      </c>
      <c r="AM570" s="54">
        <v>161000.5</v>
      </c>
      <c r="AN570" s="54">
        <v>160132.44</v>
      </c>
      <c r="AO570" s="54">
        <v>71056.31</v>
      </c>
      <c r="AP570" s="53">
        <v>0.0</v>
      </c>
      <c r="AQ570" s="53">
        <v>0.0</v>
      </c>
      <c r="AR570" s="53">
        <v>0.0</v>
      </c>
      <c r="AS570" s="53">
        <v>0.0</v>
      </c>
      <c r="AT570" s="53">
        <v>0.0</v>
      </c>
      <c r="AU570" s="53" t="str">
        <f t="array" ref="AU570">XLOOKUP(C570,'PL TOTAL D0'!A:A,'PL TOTAL D0'!C:C,"")</f>
        <v/>
      </c>
    </row>
    <row r="571" ht="15.75" customHeight="1">
      <c r="A571" s="41" t="s">
        <v>43</v>
      </c>
      <c r="B571" s="42" t="s">
        <v>1927</v>
      </c>
      <c r="C571" s="43" t="s">
        <v>1928</v>
      </c>
      <c r="D571" s="44" t="s">
        <v>95</v>
      </c>
      <c r="E571" s="45" t="s">
        <v>29</v>
      </c>
      <c r="F571" s="44" t="s">
        <v>1929</v>
      </c>
      <c r="G571" s="44" t="str">
        <f t="shared" si="1"/>
        <v>Augusto</v>
      </c>
      <c r="H571" s="46" t="s">
        <v>97</v>
      </c>
      <c r="I571" s="46" t="s">
        <v>24</v>
      </c>
      <c r="J571" s="44" t="str">
        <f t="shared" si="7"/>
        <v>Não</v>
      </c>
      <c r="K571" s="47">
        <v>44929.0</v>
      </c>
      <c r="L571" s="45"/>
      <c r="M571" s="45" t="s">
        <v>55</v>
      </c>
      <c r="N571" s="48">
        <v>0.012</v>
      </c>
      <c r="O571" s="44" t="s">
        <v>24</v>
      </c>
      <c r="P571" s="49">
        <v>0.0</v>
      </c>
      <c r="Q571" s="139"/>
      <c r="R571" s="139"/>
      <c r="S571" s="45" t="s">
        <v>99</v>
      </c>
      <c r="T571" s="24" t="s">
        <v>1930</v>
      </c>
      <c r="U571" s="9" t="s">
        <v>19</v>
      </c>
      <c r="V571" s="51" t="str">
        <f t="shared" si="8"/>
        <v>Ativo</v>
      </c>
      <c r="W571" s="45"/>
      <c r="X571" s="52" t="s">
        <v>101</v>
      </c>
      <c r="Y571" s="54"/>
      <c r="Z571" s="54"/>
      <c r="AA571" s="54"/>
      <c r="AB571" s="54"/>
      <c r="AC571" s="54">
        <v>295761.97</v>
      </c>
      <c r="AD571" s="54">
        <v>297479.42</v>
      </c>
      <c r="AE571" s="54">
        <v>336452.8</v>
      </c>
      <c r="AF571" s="54">
        <v>338756.18</v>
      </c>
      <c r="AG571" s="54">
        <v>342130.28</v>
      </c>
      <c r="AH571" s="54">
        <v>344541.66</v>
      </c>
      <c r="AI571" s="54">
        <v>346952.7</v>
      </c>
      <c r="AJ571" s="54">
        <v>349411.89</v>
      </c>
      <c r="AK571" s="54">
        <v>350929.21</v>
      </c>
      <c r="AL571" s="54">
        <v>353700.83</v>
      </c>
      <c r="AM571" s="54">
        <v>355768.52</v>
      </c>
      <c r="AN571" s="54">
        <v>358487.89</v>
      </c>
      <c r="AO571" s="54">
        <v>361575.81</v>
      </c>
      <c r="AP571" s="53">
        <v>363485.83</v>
      </c>
      <c r="AQ571" s="53">
        <v>365697.18</v>
      </c>
      <c r="AR571" s="53">
        <v>368502.72</v>
      </c>
      <c r="AS571" s="53">
        <v>371274.4</v>
      </c>
      <c r="AT571" s="53">
        <v>373992.1</v>
      </c>
      <c r="AU571" s="53">
        <f t="array" ref="AU571">XLOOKUP(C571,'PL TOTAL D0'!A:A,'PL TOTAL D0'!C:C,"")</f>
        <v>373336.8</v>
      </c>
    </row>
    <row r="572" ht="15.75" customHeight="1">
      <c r="A572" s="6" t="s">
        <v>43</v>
      </c>
      <c r="B572" s="55" t="s">
        <v>1931</v>
      </c>
      <c r="C572" s="7" t="s">
        <v>1932</v>
      </c>
      <c r="D572" s="9" t="s">
        <v>18</v>
      </c>
      <c r="E572" s="24" t="s">
        <v>29</v>
      </c>
      <c r="F572" s="9" t="s">
        <v>288</v>
      </c>
      <c r="G572" s="44" t="str">
        <f t="shared" si="1"/>
        <v>Augusto</v>
      </c>
      <c r="H572" s="51" t="s">
        <v>97</v>
      </c>
      <c r="I572" s="51" t="s">
        <v>24</v>
      </c>
      <c r="J572" s="44" t="str">
        <f t="shared" si="7"/>
        <v>Sim</v>
      </c>
      <c r="K572" s="57">
        <v>45338.0</v>
      </c>
      <c r="L572" s="45"/>
      <c r="M572" s="24" t="s">
        <v>55</v>
      </c>
      <c r="N572" s="58">
        <v>0.012</v>
      </c>
      <c r="O572" s="9" t="s">
        <v>24</v>
      </c>
      <c r="P572" s="59">
        <v>0.0</v>
      </c>
      <c r="Q572" s="15" t="s">
        <v>1933</v>
      </c>
      <c r="R572" s="139"/>
      <c r="S572" s="24" t="s">
        <v>99</v>
      </c>
      <c r="T572" s="5" t="s">
        <v>1934</v>
      </c>
      <c r="U572" s="9" t="s">
        <v>29</v>
      </c>
      <c r="V572" s="51" t="str">
        <f t="shared" si="8"/>
        <v>Ativo</v>
      </c>
      <c r="W572" s="45"/>
      <c r="X572" s="52" t="s">
        <v>110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3">
        <v>422677.5</v>
      </c>
      <c r="AQ572" s="53">
        <v>256538.48</v>
      </c>
      <c r="AR572" s="53">
        <v>258707.65</v>
      </c>
      <c r="AS572" s="53">
        <v>248937.5</v>
      </c>
      <c r="AT572" s="53">
        <v>250924.6</v>
      </c>
      <c r="AU572" s="53">
        <f t="array" ref="AU572">XLOOKUP(C572,'PL TOTAL D0'!A:A,'PL TOTAL D0'!C:C,"")</f>
        <v>251068.4</v>
      </c>
    </row>
    <row r="573" ht="15.75" customHeight="1">
      <c r="A573" s="41" t="s">
        <v>43</v>
      </c>
      <c r="B573" s="42" t="s">
        <v>1935</v>
      </c>
      <c r="C573" s="43" t="s">
        <v>1936</v>
      </c>
      <c r="D573" s="44" t="s">
        <v>18</v>
      </c>
      <c r="E573" s="45" t="s">
        <v>29</v>
      </c>
      <c r="F573" s="44" t="s">
        <v>1937</v>
      </c>
      <c r="G573" s="44" t="str">
        <f t="shared" si="1"/>
        <v>Augusto</v>
      </c>
      <c r="H573" s="46" t="s">
        <v>97</v>
      </c>
      <c r="I573" s="46" t="s">
        <v>24</v>
      </c>
      <c r="J573" s="44" t="str">
        <f t="shared" si="7"/>
        <v>Não</v>
      </c>
      <c r="K573" s="47">
        <v>44994.0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99</v>
      </c>
      <c r="T573" s="24" t="s">
        <v>1938</v>
      </c>
      <c r="U573" s="9" t="s">
        <v>29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/>
      <c r="AD573" s="54">
        <v>0.0</v>
      </c>
      <c r="AE573" s="54">
        <v>165623.1</v>
      </c>
      <c r="AF573" s="54">
        <v>167201.9</v>
      </c>
      <c r="AG573" s="54">
        <v>168860.19</v>
      </c>
      <c r="AH573" s="54">
        <v>170307.91</v>
      </c>
      <c r="AI573" s="54">
        <v>171767.27</v>
      </c>
      <c r="AJ573" s="54">
        <v>152684.86</v>
      </c>
      <c r="AK573" s="54">
        <v>153125.67</v>
      </c>
      <c r="AL573" s="54">
        <v>153582.35</v>
      </c>
      <c r="AM573" s="54">
        <v>155453.48</v>
      </c>
      <c r="AN573" s="54">
        <v>157002.03</v>
      </c>
      <c r="AO573" s="54">
        <v>158147.74</v>
      </c>
      <c r="AP573" s="53">
        <v>159045.38</v>
      </c>
      <c r="AQ573" s="53">
        <v>160214.99</v>
      </c>
      <c r="AR573" s="53">
        <v>160971.11</v>
      </c>
      <c r="AS573" s="53">
        <v>161089.9</v>
      </c>
      <c r="AT573" s="53">
        <v>162047.9</v>
      </c>
      <c r="AU573" s="53">
        <f t="array" ref="AU573">XLOOKUP(C573,'PL TOTAL D0'!A:A,'PL TOTAL D0'!C:C,"")</f>
        <v>161563.1</v>
      </c>
    </row>
    <row r="574" ht="15.75" customHeight="1">
      <c r="A574" s="6" t="s">
        <v>43</v>
      </c>
      <c r="B574" s="55" t="s">
        <v>1939</v>
      </c>
      <c r="C574" s="56" t="s">
        <v>1940</v>
      </c>
      <c r="D574" s="9" t="s">
        <v>52</v>
      </c>
      <c r="E574" s="24" t="s">
        <v>19</v>
      </c>
      <c r="F574" s="9" t="s">
        <v>53</v>
      </c>
      <c r="G574" s="44" t="str">
        <f t="shared" si="1"/>
        <v>Breno</v>
      </c>
      <c r="H574" s="51" t="s">
        <v>97</v>
      </c>
      <c r="I574" s="51" t="s">
        <v>24</v>
      </c>
      <c r="J574" s="44" t="str">
        <f t="shared" si="7"/>
        <v>Não</v>
      </c>
      <c r="K574" s="57">
        <v>45327.0</v>
      </c>
      <c r="L574" s="45"/>
      <c r="M574" s="11" t="s">
        <v>98</v>
      </c>
      <c r="N574" s="12">
        <v>0.012</v>
      </c>
      <c r="O574" s="13" t="s">
        <v>48</v>
      </c>
      <c r="P574" s="14">
        <v>0.1</v>
      </c>
      <c r="Q574" s="139"/>
      <c r="R574" s="139"/>
      <c r="S574" s="24" t="s">
        <v>99</v>
      </c>
      <c r="T574" s="24" t="s">
        <v>1941</v>
      </c>
      <c r="U574" s="9" t="s">
        <v>29</v>
      </c>
      <c r="V574" s="51" t="str">
        <f t="shared" si="8"/>
        <v>Ativo</v>
      </c>
      <c r="W574" s="45"/>
      <c r="X574" s="52" t="s">
        <v>110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>
        <v>0.0</v>
      </c>
      <c r="AP574" s="53">
        <v>600257.94</v>
      </c>
      <c r="AQ574" s="53">
        <v>603404.57</v>
      </c>
      <c r="AR574" s="53">
        <v>681852.95</v>
      </c>
      <c r="AS574" s="53">
        <v>681714.3</v>
      </c>
      <c r="AT574" s="53">
        <v>705913.4</v>
      </c>
      <c r="AU574" s="53">
        <f t="array" ref="AU574">XLOOKUP(C574,'PL TOTAL D0'!A:A,'PL TOTAL D0'!C:C,"")</f>
        <v>709413.4</v>
      </c>
    </row>
    <row r="575" ht="15.75" customHeight="1">
      <c r="A575" s="41" t="s">
        <v>43</v>
      </c>
      <c r="B575" s="42" t="s">
        <v>1942</v>
      </c>
      <c r="C575" s="43" t="s">
        <v>1943</v>
      </c>
      <c r="D575" s="44" t="s">
        <v>18</v>
      </c>
      <c r="E575" s="45" t="s">
        <v>19</v>
      </c>
      <c r="F575" s="44" t="s">
        <v>20</v>
      </c>
      <c r="G575" s="44" t="str">
        <f t="shared" si="1"/>
        <v>Augusto</v>
      </c>
      <c r="H575" s="46" t="s">
        <v>97</v>
      </c>
      <c r="I575" s="46" t="s">
        <v>24</v>
      </c>
      <c r="J575" s="44" t="str">
        <f t="shared" si="7"/>
        <v>Sim</v>
      </c>
      <c r="K575" s="47">
        <v>45098.0</v>
      </c>
      <c r="L575" s="62"/>
      <c r="M575" s="45" t="s">
        <v>55</v>
      </c>
      <c r="N575" s="48">
        <v>0.012</v>
      </c>
      <c r="O575" s="44" t="s">
        <v>24</v>
      </c>
      <c r="P575" s="49">
        <v>0.0</v>
      </c>
      <c r="Q575" s="76" t="s">
        <v>1944</v>
      </c>
      <c r="R575" s="50"/>
      <c r="S575" s="45" t="s">
        <v>99</v>
      </c>
      <c r="T575" s="24" t="s">
        <v>1945</v>
      </c>
      <c r="U575" s="9" t="s">
        <v>19</v>
      </c>
      <c r="V575" s="51" t="str">
        <f t="shared" si="8"/>
        <v>Ativo</v>
      </c>
      <c r="W575" s="45"/>
      <c r="X575" s="52" t="s">
        <v>110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>
        <v>28087.71</v>
      </c>
      <c r="AI575" s="54">
        <v>353259.52</v>
      </c>
      <c r="AJ575" s="54">
        <v>356967.54</v>
      </c>
      <c r="AK575" s="54">
        <v>359380.24</v>
      </c>
      <c r="AL575" s="54">
        <v>362555.21</v>
      </c>
      <c r="AM575" s="54">
        <v>365243.39</v>
      </c>
      <c r="AN575" s="54">
        <v>367695.2</v>
      </c>
      <c r="AO575" s="54">
        <v>370412.66</v>
      </c>
      <c r="AP575" s="53">
        <v>372718.31</v>
      </c>
      <c r="AQ575" s="53">
        <v>125398.61</v>
      </c>
      <c r="AR575" s="53">
        <v>126260.57</v>
      </c>
      <c r="AS575" s="53">
        <v>94273.79</v>
      </c>
      <c r="AT575" s="53">
        <v>95027.58</v>
      </c>
      <c r="AU575" s="53">
        <f t="array" ref="AU575">XLOOKUP(C575,'PL TOTAL D0'!A:A,'PL TOTAL D0'!C:C,"")</f>
        <v>95085.92</v>
      </c>
    </row>
    <row r="576" ht="15.75" customHeight="1">
      <c r="A576" s="41" t="s">
        <v>43</v>
      </c>
      <c r="B576" s="42" t="s">
        <v>1946</v>
      </c>
      <c r="C576" s="43" t="s">
        <v>1947</v>
      </c>
      <c r="D576" s="44" t="s">
        <v>18</v>
      </c>
      <c r="E576" s="45" t="s">
        <v>29</v>
      </c>
      <c r="F576" s="44" t="s">
        <v>135</v>
      </c>
      <c r="G576" s="44" t="str">
        <f t="shared" si="1"/>
        <v>Augusto</v>
      </c>
      <c r="H576" s="51" t="s">
        <v>97</v>
      </c>
      <c r="I576" s="51" t="s">
        <v>24</v>
      </c>
      <c r="J576" s="44" t="str">
        <f t="shared" si="7"/>
        <v>Não</v>
      </c>
      <c r="K576" s="47">
        <v>44928.0</v>
      </c>
      <c r="L576" s="45"/>
      <c r="M576" s="24" t="s">
        <v>98</v>
      </c>
      <c r="N576" s="48">
        <v>0.0</v>
      </c>
      <c r="O576" s="44" t="s">
        <v>24</v>
      </c>
      <c r="P576" s="49">
        <v>0.0</v>
      </c>
      <c r="Q576" s="139"/>
      <c r="R576" s="139"/>
      <c r="S576" s="45" t="s">
        <v>99</v>
      </c>
      <c r="T576" s="24" t="s">
        <v>1948</v>
      </c>
      <c r="U576" s="9" t="s">
        <v>29</v>
      </c>
      <c r="V576" s="51" t="str">
        <f t="shared" si="8"/>
        <v>Ativo</v>
      </c>
      <c r="W576" s="45"/>
      <c r="X576" s="52" t="s">
        <v>110</v>
      </c>
      <c r="Y576" s="54"/>
      <c r="Z576" s="54"/>
      <c r="AA576" s="54"/>
      <c r="AB576" s="54">
        <v>64015.93</v>
      </c>
      <c r="AC576" s="54">
        <v>59888.92</v>
      </c>
      <c r="AD576" s="54">
        <v>44917.04</v>
      </c>
      <c r="AE576" s="54">
        <v>46776.24</v>
      </c>
      <c r="AF576" s="54">
        <v>51910.5</v>
      </c>
      <c r="AG576" s="54">
        <v>56248.95</v>
      </c>
      <c r="AH576" s="54">
        <v>56870.02</v>
      </c>
      <c r="AI576" s="54">
        <v>41471.87</v>
      </c>
      <c r="AJ576" s="54">
        <v>46115.8</v>
      </c>
      <c r="AK576" s="54">
        <v>42232.68</v>
      </c>
      <c r="AL576" s="54">
        <v>39568.06</v>
      </c>
      <c r="AM576" s="54">
        <v>43508.72</v>
      </c>
      <c r="AN576" s="54">
        <v>64045.57</v>
      </c>
      <c r="AO576" s="54">
        <v>66948.91</v>
      </c>
      <c r="AP576" s="53">
        <v>67122.48</v>
      </c>
      <c r="AQ576" s="53">
        <v>68171.38</v>
      </c>
      <c r="AR576" s="53">
        <v>68787.96</v>
      </c>
      <c r="AS576" s="53">
        <v>69355.69</v>
      </c>
      <c r="AT576" s="53">
        <v>65966.85</v>
      </c>
      <c r="AU576" s="53">
        <f t="array" ref="AU576">XLOOKUP(C576,'PL TOTAL D0'!A:A,'PL TOTAL D0'!C:C,"")</f>
        <v>66350.73</v>
      </c>
    </row>
    <row r="577" ht="15.75" customHeight="1">
      <c r="A577" s="41" t="s">
        <v>43</v>
      </c>
      <c r="B577" s="42" t="s">
        <v>1949</v>
      </c>
      <c r="C577" s="43" t="s">
        <v>1950</v>
      </c>
      <c r="D577" s="44" t="s">
        <v>18</v>
      </c>
      <c r="E577" s="45" t="s">
        <v>170</v>
      </c>
      <c r="F577" s="44" t="s">
        <v>171</v>
      </c>
      <c r="G577" s="44" t="str">
        <f t="shared" si="1"/>
        <v>Augusto</v>
      </c>
      <c r="H577" s="51" t="s">
        <v>97</v>
      </c>
      <c r="I577" s="51" t="s">
        <v>24</v>
      </c>
      <c r="J577" s="44" t="str">
        <f t="shared" si="7"/>
        <v>Não</v>
      </c>
      <c r="K577" s="47">
        <v>45163.0</v>
      </c>
      <c r="L577" s="62"/>
      <c r="M577" s="45" t="s">
        <v>47</v>
      </c>
      <c r="N577" s="48">
        <v>0.015</v>
      </c>
      <c r="O577" s="44" t="s">
        <v>48</v>
      </c>
      <c r="P577" s="49">
        <v>0.1</v>
      </c>
      <c r="Q577" s="63"/>
      <c r="R577" s="60" t="s">
        <v>1951</v>
      </c>
      <c r="S577" s="45" t="s">
        <v>99</v>
      </c>
      <c r="T577" s="24" t="s">
        <v>1952</v>
      </c>
      <c r="U577" s="9" t="s">
        <v>174</v>
      </c>
      <c r="V577" s="51" t="str">
        <f t="shared" si="8"/>
        <v>Ativo</v>
      </c>
      <c r="W577" s="45"/>
      <c r="X577" s="52" t="s">
        <v>101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138546.58</v>
      </c>
      <c r="AP577" s="53">
        <v>139562.43</v>
      </c>
      <c r="AQ577" s="53">
        <v>140246.64</v>
      </c>
      <c r="AR577" s="53">
        <v>139258.12</v>
      </c>
      <c r="AS577" s="53">
        <v>138801.3</v>
      </c>
      <c r="AT577" s="53">
        <v>139604.8</v>
      </c>
      <c r="AU577" s="53">
        <f t="array" ref="AU577">XLOOKUP(C577,'PL TOTAL D0'!A:A,'PL TOTAL D0'!C:C,"")</f>
        <v>140538.3</v>
      </c>
    </row>
    <row r="578" ht="15.75" customHeight="1">
      <c r="A578" s="41" t="s">
        <v>43</v>
      </c>
      <c r="B578" s="115" t="s">
        <v>1953</v>
      </c>
      <c r="C578" s="43" t="s">
        <v>1954</v>
      </c>
      <c r="D578" s="44" t="s">
        <v>18</v>
      </c>
      <c r="E578" s="45" t="s">
        <v>170</v>
      </c>
      <c r="F578" s="44" t="s">
        <v>171</v>
      </c>
      <c r="G578" s="44" t="str">
        <f t="shared" si="1"/>
        <v>#N/A</v>
      </c>
      <c r="H578" s="46" t="s">
        <v>180</v>
      </c>
      <c r="I578" s="51" t="s">
        <v>24</v>
      </c>
      <c r="J578" s="44" t="str">
        <f t="shared" si="7"/>
        <v>Não</v>
      </c>
      <c r="K578" s="47">
        <v>45035.0</v>
      </c>
      <c r="L578" s="123">
        <v>45273.0</v>
      </c>
      <c r="M578" s="45" t="s">
        <v>55</v>
      </c>
      <c r="N578" s="48">
        <v>0.012</v>
      </c>
      <c r="O578" s="44" t="s">
        <v>24</v>
      </c>
      <c r="P578" s="49">
        <v>0.0</v>
      </c>
      <c r="Q578" s="60"/>
      <c r="R578" s="60"/>
      <c r="S578" s="45" t="s">
        <v>99</v>
      </c>
      <c r="T578" s="24" t="s">
        <v>1952</v>
      </c>
      <c r="U578" s="9" t="s">
        <v>174</v>
      </c>
      <c r="V578" s="51" t="str">
        <f t="shared" si="8"/>
        <v>Encerrado</v>
      </c>
      <c r="W578" s="45"/>
      <c r="X578" s="52"/>
      <c r="Y578" s="54"/>
      <c r="Z578" s="54"/>
      <c r="AA578" s="54"/>
      <c r="AB578" s="54"/>
      <c r="AC578" s="54"/>
      <c r="AD578" s="54"/>
      <c r="AE578" s="54">
        <v>0.0</v>
      </c>
      <c r="AF578" s="54">
        <v>701737.29</v>
      </c>
      <c r="AG578" s="54">
        <v>709516.96</v>
      </c>
      <c r="AH578" s="54">
        <v>311081.44</v>
      </c>
      <c r="AI578" s="54">
        <v>313149.4</v>
      </c>
      <c r="AJ578" s="54">
        <v>313634.66</v>
      </c>
      <c r="AK578" s="54">
        <v>3.86</v>
      </c>
      <c r="AL578" s="54">
        <v>3.86</v>
      </c>
      <c r="AM578" s="54">
        <v>3.86</v>
      </c>
      <c r="AN578" s="54">
        <v>0.0</v>
      </c>
      <c r="AO578" s="54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1955</v>
      </c>
      <c r="C579" s="43" t="s">
        <v>1956</v>
      </c>
      <c r="D579" s="44" t="s">
        <v>18</v>
      </c>
      <c r="E579" s="45" t="s">
        <v>170</v>
      </c>
      <c r="F579" s="44" t="s">
        <v>522</v>
      </c>
      <c r="G579" s="44" t="str">
        <f t="shared" si="1"/>
        <v>#N/A</v>
      </c>
      <c r="H579" s="46" t="s">
        <v>140</v>
      </c>
      <c r="I579" s="46" t="s">
        <v>213</v>
      </c>
      <c r="J579" s="44" t="str">
        <f t="shared" si="7"/>
        <v>Não</v>
      </c>
      <c r="K579" s="47">
        <v>45163.0</v>
      </c>
      <c r="L579" s="62"/>
      <c r="M579" s="45" t="s">
        <v>55</v>
      </c>
      <c r="N579" s="48">
        <v>0.007</v>
      </c>
      <c r="O579" s="44" t="s">
        <v>24</v>
      </c>
      <c r="P579" s="49">
        <v>0.0</v>
      </c>
      <c r="Q579" s="139"/>
      <c r="R579" s="50" t="s">
        <v>1018</v>
      </c>
      <c r="S579" s="45" t="s">
        <v>99</v>
      </c>
      <c r="T579" s="24" t="s">
        <v>1957</v>
      </c>
      <c r="U579" s="9" t="s">
        <v>34</v>
      </c>
      <c r="V579" s="51" t="str">
        <f t="shared" si="8"/>
        <v>Ativo</v>
      </c>
      <c r="W579" s="45"/>
      <c r="X579" s="52" t="s">
        <v>101</v>
      </c>
      <c r="Y579" s="54"/>
      <c r="Z579" s="54"/>
      <c r="AA579" s="54"/>
      <c r="AB579" s="54"/>
      <c r="AC579" s="54"/>
      <c r="AD579" s="54"/>
      <c r="AE579" s="54"/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1958</v>
      </c>
      <c r="C580" s="43" t="s">
        <v>1959</v>
      </c>
      <c r="D580" s="44" t="s">
        <v>18</v>
      </c>
      <c r="E580" s="45" t="s">
        <v>170</v>
      </c>
      <c r="F580" s="44" t="s">
        <v>171</v>
      </c>
      <c r="G580" s="44" t="str">
        <f t="shared" si="1"/>
        <v>#N/A</v>
      </c>
      <c r="H580" s="46" t="s">
        <v>140</v>
      </c>
      <c r="I580" s="46" t="s">
        <v>213</v>
      </c>
      <c r="J580" s="44" t="str">
        <f t="shared" si="7"/>
        <v>Não</v>
      </c>
      <c r="K580" s="47">
        <v>45163.0</v>
      </c>
      <c r="L580" s="62"/>
      <c r="M580" s="45" t="s">
        <v>55</v>
      </c>
      <c r="N580" s="48">
        <v>0.012</v>
      </c>
      <c r="O580" s="44" t="s">
        <v>24</v>
      </c>
      <c r="P580" s="49">
        <v>0.0</v>
      </c>
      <c r="Q580" s="139"/>
      <c r="R580" s="230" t="s">
        <v>1960</v>
      </c>
      <c r="S580" s="45" t="s">
        <v>99</v>
      </c>
      <c r="T580" s="24" t="s">
        <v>1961</v>
      </c>
      <c r="U580" s="9" t="s">
        <v>174</v>
      </c>
      <c r="V580" s="51" t="str">
        <f t="shared" si="8"/>
        <v>Ativo</v>
      </c>
      <c r="W580" s="45"/>
      <c r="X580" s="52" t="s">
        <v>101</v>
      </c>
      <c r="Y580" s="54"/>
      <c r="Z580" s="54"/>
      <c r="AA580" s="54"/>
      <c r="AB580" s="54"/>
      <c r="AC580" s="54"/>
      <c r="AD580" s="54"/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0.0</v>
      </c>
      <c r="AK580" s="54">
        <v>0.0</v>
      </c>
      <c r="AL580" s="54">
        <v>0.0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1962</v>
      </c>
      <c r="C581" s="43" t="s">
        <v>1963</v>
      </c>
      <c r="D581" s="44" t="s">
        <v>95</v>
      </c>
      <c r="E581" s="45" t="s">
        <v>29</v>
      </c>
      <c r="F581" s="44" t="s">
        <v>96</v>
      </c>
      <c r="G581" s="44" t="str">
        <f t="shared" si="1"/>
        <v>Breno</v>
      </c>
      <c r="H581" s="46" t="s">
        <v>97</v>
      </c>
      <c r="I581" s="46" t="s">
        <v>24</v>
      </c>
      <c r="J581" s="44" t="str">
        <f t="shared" si="7"/>
        <v>Não</v>
      </c>
      <c r="K581" s="47">
        <v>45082.0</v>
      </c>
      <c r="L581" s="62"/>
      <c r="M581" s="45" t="s">
        <v>263</v>
      </c>
      <c r="N581" s="48">
        <v>0.018</v>
      </c>
      <c r="O581" s="44" t="s">
        <v>48</v>
      </c>
      <c r="P581" s="49">
        <v>0.2</v>
      </c>
      <c r="Q581" s="74"/>
      <c r="R581" s="74"/>
      <c r="S581" s="45" t="s">
        <v>99</v>
      </c>
      <c r="T581" s="24" t="s">
        <v>1964</v>
      </c>
      <c r="U581" s="9" t="s">
        <v>29</v>
      </c>
      <c r="V581" s="51" t="str">
        <f t="shared" si="8"/>
        <v>Ativo</v>
      </c>
      <c r="W581" s="45"/>
      <c r="X581" s="52" t="s">
        <v>101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623400.99</v>
      </c>
      <c r="AI581" s="54">
        <v>681159.69</v>
      </c>
      <c r="AJ581" s="54">
        <v>701601.4</v>
      </c>
      <c r="AK581" s="54">
        <v>692743.23</v>
      </c>
      <c r="AL581" s="54">
        <v>688107.42</v>
      </c>
      <c r="AM581" s="54">
        <v>701645.17</v>
      </c>
      <c r="AN581" s="54">
        <v>721860.49</v>
      </c>
      <c r="AO581" s="54">
        <v>688520.55</v>
      </c>
      <c r="AP581" s="53">
        <v>695565.07</v>
      </c>
      <c r="AQ581" s="53">
        <v>703252.34</v>
      </c>
      <c r="AR581" s="53">
        <v>688431.26</v>
      </c>
      <c r="AS581" s="53">
        <v>680296.0</v>
      </c>
      <c r="AT581" s="53">
        <v>681713.6</v>
      </c>
      <c r="AU581" s="53">
        <f t="array" ref="AU581">XLOOKUP(C581,'PL TOTAL D0'!A:A,'PL TOTAL D0'!C:C,"")</f>
        <v>690816.1</v>
      </c>
    </row>
    <row r="582" ht="15.75" customHeight="1">
      <c r="A582" s="41" t="s">
        <v>43</v>
      </c>
      <c r="B582" s="42" t="s">
        <v>1965</v>
      </c>
      <c r="C582" s="43" t="s">
        <v>1966</v>
      </c>
      <c r="D582" s="44" t="s">
        <v>18</v>
      </c>
      <c r="E582" s="45" t="s">
        <v>19</v>
      </c>
      <c r="F582" s="44" t="s">
        <v>20</v>
      </c>
      <c r="G582" s="44" t="str">
        <f t="shared" si="1"/>
        <v>Augusto</v>
      </c>
      <c r="H582" s="51" t="s">
        <v>97</v>
      </c>
      <c r="I582" s="51" t="s">
        <v>24</v>
      </c>
      <c r="J582" s="44" t="str">
        <f t="shared" si="7"/>
        <v>Não</v>
      </c>
      <c r="K582" s="47">
        <v>44994.0</v>
      </c>
      <c r="L582" s="45"/>
      <c r="M582" s="24" t="s">
        <v>55</v>
      </c>
      <c r="N582" s="58">
        <v>0.012</v>
      </c>
      <c r="O582" s="9" t="s">
        <v>24</v>
      </c>
      <c r="P582" s="59">
        <v>0.0</v>
      </c>
      <c r="Q582" s="73"/>
      <c r="R582" s="73" t="s">
        <v>582</v>
      </c>
      <c r="S582" s="45" t="s">
        <v>99</v>
      </c>
      <c r="T582" s="24" t="s">
        <v>1967</v>
      </c>
      <c r="U582" s="9" t="s">
        <v>19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>
        <v>0.0</v>
      </c>
      <c r="AE582" s="54">
        <v>104644.9</v>
      </c>
      <c r="AF582" s="54">
        <v>104992.36</v>
      </c>
      <c r="AG582" s="54">
        <v>106366.95</v>
      </c>
      <c r="AH582" s="54">
        <v>107455.17</v>
      </c>
      <c r="AI582" s="54">
        <v>108307.08</v>
      </c>
      <c r="AJ582" s="54">
        <v>109381.01</v>
      </c>
      <c r="AK582" s="54">
        <v>110181.84</v>
      </c>
      <c r="AL582" s="54">
        <v>110541.69</v>
      </c>
      <c r="AM582" s="54">
        <v>111342.3</v>
      </c>
      <c r="AN582" s="54">
        <v>112177.45</v>
      </c>
      <c r="AO582" s="54">
        <v>113123.62</v>
      </c>
      <c r="AP582" s="53">
        <v>113982.99</v>
      </c>
      <c r="AQ582" s="53">
        <v>114402.67</v>
      </c>
      <c r="AR582" s="53">
        <v>115227.91</v>
      </c>
      <c r="AS582" s="53">
        <v>115999.5</v>
      </c>
      <c r="AT582" s="53">
        <v>116865.8</v>
      </c>
      <c r="AU582" s="53">
        <f t="array" ref="AU582">XLOOKUP(C582,'PL TOTAL D0'!A:A,'PL TOTAL D0'!C:C,"")</f>
        <v>116020.3</v>
      </c>
    </row>
    <row r="583" ht="15.75" customHeight="1">
      <c r="A583" s="41" t="s">
        <v>43</v>
      </c>
      <c r="B583" s="64" t="s">
        <v>1968</v>
      </c>
      <c r="C583" s="65" t="s">
        <v>1969</v>
      </c>
      <c r="D583" s="9" t="s">
        <v>18</v>
      </c>
      <c r="E583" s="24" t="s">
        <v>29</v>
      </c>
      <c r="F583" s="9" t="s">
        <v>621</v>
      </c>
      <c r="G583" s="44" t="str">
        <f t="shared" si="1"/>
        <v>Breno</v>
      </c>
      <c r="H583" s="51" t="s">
        <v>97</v>
      </c>
      <c r="I583" s="51" t="s">
        <v>24</v>
      </c>
      <c r="J583" s="44" t="str">
        <f t="shared" si="7"/>
        <v>Não</v>
      </c>
      <c r="K583" s="57">
        <v>45408.0</v>
      </c>
      <c r="L583" s="45"/>
      <c r="M583" s="24" t="s">
        <v>55</v>
      </c>
      <c r="N583" s="58">
        <v>0.012</v>
      </c>
      <c r="O583" s="9" t="s">
        <v>24</v>
      </c>
      <c r="P583" s="59">
        <v>0.0</v>
      </c>
      <c r="Q583" s="73"/>
      <c r="R583" s="73"/>
      <c r="S583" s="24" t="s">
        <v>99</v>
      </c>
      <c r="T583" s="24" t="s">
        <v>1970</v>
      </c>
      <c r="U583" s="9" t="s">
        <v>29</v>
      </c>
      <c r="V583" s="51" t="str">
        <f t="shared" si="8"/>
        <v>Ativo</v>
      </c>
      <c r="W583" s="24" t="s">
        <v>68</v>
      </c>
      <c r="X583" s="52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/>
      <c r="AQ583" s="53"/>
      <c r="AR583" s="53">
        <v>0.0</v>
      </c>
      <c r="AS583" s="53">
        <v>469224.4</v>
      </c>
      <c r="AT583" s="53">
        <v>472897.3</v>
      </c>
      <c r="AU583" s="53">
        <f t="array" ref="AU583">XLOOKUP(C583,'PL TOTAL D0'!A:A,'PL TOTAL D0'!C:C,"")</f>
        <v>473260.2</v>
      </c>
    </row>
    <row r="584" ht="15.75" customHeight="1">
      <c r="A584" s="41" t="s">
        <v>43</v>
      </c>
      <c r="B584" s="119" t="s">
        <v>1971</v>
      </c>
      <c r="C584" s="120" t="s">
        <v>1972</v>
      </c>
      <c r="D584" s="9" t="s">
        <v>18</v>
      </c>
      <c r="E584" s="24" t="s">
        <v>29</v>
      </c>
      <c r="F584" s="9" t="s">
        <v>621</v>
      </c>
      <c r="G584" s="44" t="str">
        <f t="shared" si="1"/>
        <v>#N/A</v>
      </c>
      <c r="H584" s="51" t="s">
        <v>114</v>
      </c>
      <c r="I584" s="51" t="s">
        <v>24</v>
      </c>
      <c r="J584" s="44" t="str">
        <f t="shared" si="7"/>
        <v>Não</v>
      </c>
      <c r="K584" s="57">
        <v>45461.0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/>
      <c r="S584" s="24" t="s">
        <v>99</v>
      </c>
      <c r="T584" s="24" t="s">
        <v>1973</v>
      </c>
      <c r="U584" s="9" t="s">
        <v>34</v>
      </c>
      <c r="V584" s="51" t="str">
        <f t="shared" si="8"/>
        <v>Ativo</v>
      </c>
      <c r="W584" s="24" t="s">
        <v>68</v>
      </c>
      <c r="X584" s="52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/>
      <c r="AQ584" s="53"/>
      <c r="AR584" s="53"/>
      <c r="AS584" s="53"/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1974</v>
      </c>
      <c r="C585" s="43" t="s">
        <v>1975</v>
      </c>
      <c r="D585" s="44" t="s">
        <v>95</v>
      </c>
      <c r="E585" s="45" t="s">
        <v>29</v>
      </c>
      <c r="F585" s="44" t="s">
        <v>96</v>
      </c>
      <c r="G585" s="44" t="str">
        <f t="shared" si="1"/>
        <v>Bruno</v>
      </c>
      <c r="H585" s="46" t="s">
        <v>97</v>
      </c>
      <c r="I585" s="46" t="s">
        <v>24</v>
      </c>
      <c r="J585" s="44" t="str">
        <f t="shared" si="7"/>
        <v>Sim</v>
      </c>
      <c r="K585" s="47">
        <v>45089.0</v>
      </c>
      <c r="L585" s="45"/>
      <c r="M585" s="45" t="s">
        <v>603</v>
      </c>
      <c r="N585" s="48">
        <v>0.008</v>
      </c>
      <c r="O585" s="44" t="s">
        <v>24</v>
      </c>
      <c r="P585" s="49">
        <v>0.0</v>
      </c>
      <c r="Q585" s="231" t="s">
        <v>1976</v>
      </c>
      <c r="R585" s="50"/>
      <c r="S585" s="45" t="s">
        <v>99</v>
      </c>
      <c r="T585" s="24" t="s">
        <v>1977</v>
      </c>
      <c r="U585" s="9" t="s">
        <v>29</v>
      </c>
      <c r="V585" s="51" t="str">
        <f t="shared" si="8"/>
        <v>Ativo</v>
      </c>
      <c r="W585" s="45"/>
      <c r="X585" s="52" t="s">
        <v>110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844672.09</v>
      </c>
      <c r="AI585" s="54">
        <v>1470305.87</v>
      </c>
      <c r="AJ585" s="54">
        <v>1550885.26</v>
      </c>
      <c r="AK585" s="54">
        <v>1818215.96</v>
      </c>
      <c r="AL585" s="54">
        <v>1901777.71</v>
      </c>
      <c r="AM585" s="54">
        <v>1783134.08</v>
      </c>
      <c r="AN585" s="54">
        <v>2044607.24</v>
      </c>
      <c r="AO585" s="54">
        <v>2055002.86</v>
      </c>
      <c r="AP585" s="53">
        <v>2110226.61</v>
      </c>
      <c r="AQ585" s="53">
        <v>2137864.26</v>
      </c>
      <c r="AR585" s="53">
        <v>2137697.55</v>
      </c>
      <c r="AS585" s="53">
        <v>2147145.0</v>
      </c>
      <c r="AT585" s="53">
        <v>2223661.0</v>
      </c>
      <c r="AU585" s="53">
        <f t="array" ref="AU585">XLOOKUP(C585,'PL TOTAL D0'!A:A,'PL TOTAL D0'!C:C,"")</f>
        <v>2225335</v>
      </c>
    </row>
    <row r="586" ht="15.75" customHeight="1">
      <c r="A586" s="41" t="s">
        <v>43</v>
      </c>
      <c r="B586" s="42" t="s">
        <v>1978</v>
      </c>
      <c r="C586" s="43" t="s">
        <v>1979</v>
      </c>
      <c r="D586" s="44" t="s">
        <v>18</v>
      </c>
      <c r="E586" s="45" t="s">
        <v>29</v>
      </c>
      <c r="F586" s="44" t="s">
        <v>162</v>
      </c>
      <c r="G586" s="44" t="str">
        <f t="shared" si="1"/>
        <v>Breno</v>
      </c>
      <c r="H586" s="46" t="s">
        <v>97</v>
      </c>
      <c r="I586" s="46" t="s">
        <v>24</v>
      </c>
      <c r="J586" s="44" t="str">
        <f t="shared" si="7"/>
        <v>Não</v>
      </c>
      <c r="K586" s="47">
        <v>44986.0</v>
      </c>
      <c r="L586" s="45"/>
      <c r="M586" s="45" t="s">
        <v>55</v>
      </c>
      <c r="N586" s="48">
        <v>0.012</v>
      </c>
      <c r="O586" s="44" t="s">
        <v>24</v>
      </c>
      <c r="P586" s="49">
        <v>0.0</v>
      </c>
      <c r="Q586" s="139"/>
      <c r="R586" s="139"/>
      <c r="S586" s="45" t="s">
        <v>99</v>
      </c>
      <c r="T586" s="24" t="s">
        <v>1980</v>
      </c>
      <c r="U586" s="9" t="s">
        <v>29</v>
      </c>
      <c r="V586" s="51" t="str">
        <f t="shared" si="8"/>
        <v>Ativo</v>
      </c>
      <c r="W586" s="45"/>
      <c r="X586" s="52" t="s">
        <v>110</v>
      </c>
      <c r="Y586" s="54"/>
      <c r="Z586" s="54"/>
      <c r="AA586" s="54"/>
      <c r="AB586" s="54"/>
      <c r="AC586" s="54"/>
      <c r="AD586" s="54">
        <v>0.0</v>
      </c>
      <c r="AE586" s="54">
        <v>397131.76</v>
      </c>
      <c r="AF586" s="54">
        <v>400319.23</v>
      </c>
      <c r="AG586" s="54">
        <v>403819.67</v>
      </c>
      <c r="AH586" s="54">
        <v>407595.85</v>
      </c>
      <c r="AI586" s="54">
        <v>410402.21</v>
      </c>
      <c r="AJ586" s="54">
        <v>413976.63</v>
      </c>
      <c r="AK586" s="54">
        <v>416683.62</v>
      </c>
      <c r="AL586" s="54">
        <v>420357.87</v>
      </c>
      <c r="AM586" s="54">
        <v>423410.5</v>
      </c>
      <c r="AN586" s="54">
        <v>426737.93</v>
      </c>
      <c r="AO586" s="54">
        <v>429986.35</v>
      </c>
      <c r="AP586" s="53">
        <v>433344.55</v>
      </c>
      <c r="AQ586" s="53">
        <v>436678.49</v>
      </c>
      <c r="AR586" s="53">
        <v>437700.48</v>
      </c>
      <c r="AS586" s="53">
        <v>439555.1</v>
      </c>
      <c r="AT586" s="53">
        <v>443043.9</v>
      </c>
      <c r="AU586" s="53">
        <f t="array" ref="AU586">XLOOKUP(C586,'PL TOTAL D0'!A:A,'PL TOTAL D0'!C:C,"")</f>
        <v>443352.3</v>
      </c>
    </row>
    <row r="587" ht="17.25" customHeight="1">
      <c r="A587" s="41" t="s">
        <v>43</v>
      </c>
      <c r="B587" s="42" t="s">
        <v>1981</v>
      </c>
      <c r="C587" s="43" t="s">
        <v>1982</v>
      </c>
      <c r="D587" s="44" t="s">
        <v>18</v>
      </c>
      <c r="E587" s="45" t="s">
        <v>29</v>
      </c>
      <c r="F587" s="44" t="s">
        <v>162</v>
      </c>
      <c r="G587" s="44" t="str">
        <f t="shared" si="1"/>
        <v>Augusto</v>
      </c>
      <c r="H587" s="46" t="s">
        <v>97</v>
      </c>
      <c r="I587" s="46" t="s">
        <v>24</v>
      </c>
      <c r="J587" s="44" t="str">
        <f t="shared" si="7"/>
        <v>Não</v>
      </c>
      <c r="K587" s="47">
        <v>44973.0</v>
      </c>
      <c r="L587" s="45"/>
      <c r="M587" s="45" t="s">
        <v>55</v>
      </c>
      <c r="N587" s="48">
        <v>0.012</v>
      </c>
      <c r="O587" s="44" t="s">
        <v>24</v>
      </c>
      <c r="P587" s="49">
        <v>0.0</v>
      </c>
      <c r="Q587" s="139"/>
      <c r="R587" s="139"/>
      <c r="S587" s="45" t="s">
        <v>99</v>
      </c>
      <c r="T587" s="24" t="s">
        <v>1983</v>
      </c>
      <c r="U587" s="9" t="s">
        <v>29</v>
      </c>
      <c r="V587" s="51" t="str">
        <f t="shared" si="8"/>
        <v>Ativo</v>
      </c>
      <c r="W587" s="45"/>
      <c r="X587" s="52" t="s">
        <v>110</v>
      </c>
      <c r="Y587" s="54"/>
      <c r="Z587" s="54"/>
      <c r="AA587" s="54"/>
      <c r="AB587" s="54"/>
      <c r="AC587" s="54">
        <v>0.0</v>
      </c>
      <c r="AD587" s="54">
        <v>22406.26</v>
      </c>
      <c r="AE587" s="54">
        <v>123178.45</v>
      </c>
      <c r="AF587" s="54">
        <v>125221.88</v>
      </c>
      <c r="AG587" s="54">
        <v>127766.28</v>
      </c>
      <c r="AH587" s="54">
        <v>128997.24</v>
      </c>
      <c r="AI587" s="54">
        <v>129836.83</v>
      </c>
      <c r="AJ587" s="54">
        <v>135579.88</v>
      </c>
      <c r="AK587" s="54">
        <v>135977.64</v>
      </c>
      <c r="AL587" s="54">
        <v>136319.08</v>
      </c>
      <c r="AM587" s="54">
        <v>142388.81</v>
      </c>
      <c r="AN587" s="54">
        <v>143984.23</v>
      </c>
      <c r="AO587" s="54">
        <v>144825.19</v>
      </c>
      <c r="AP587" s="53">
        <v>145769.92</v>
      </c>
      <c r="AQ587" s="53">
        <v>146841.97</v>
      </c>
      <c r="AR587" s="53">
        <v>147818.6</v>
      </c>
      <c r="AS587" s="53">
        <v>147654.4</v>
      </c>
      <c r="AT587" s="53">
        <v>127532.7</v>
      </c>
      <c r="AU587" s="53">
        <f t="array" ref="AU587">XLOOKUP(C587,'PL TOTAL D0'!A:A,'PL TOTAL D0'!C:C,"")</f>
        <v>127585.8</v>
      </c>
    </row>
    <row r="588" ht="17.25" customHeight="1">
      <c r="A588" s="41" t="s">
        <v>43</v>
      </c>
      <c r="B588" s="97" t="s">
        <v>1984</v>
      </c>
      <c r="C588" s="157" t="s">
        <v>1985</v>
      </c>
      <c r="D588" s="44" t="s">
        <v>18</v>
      </c>
      <c r="E588" s="45" t="s">
        <v>29</v>
      </c>
      <c r="F588" s="44" t="s">
        <v>120</v>
      </c>
      <c r="G588" s="44" t="str">
        <f t="shared" si="1"/>
        <v>Augusto</v>
      </c>
      <c r="H588" s="46" t="s">
        <v>97</v>
      </c>
      <c r="I588" s="51" t="s">
        <v>24</v>
      </c>
      <c r="J588" s="44" t="str">
        <f t="shared" si="7"/>
        <v>Não</v>
      </c>
      <c r="K588" s="47">
        <v>45259.0</v>
      </c>
      <c r="L588" s="45"/>
      <c r="M588" s="45" t="s">
        <v>55</v>
      </c>
      <c r="N588" s="94">
        <v>0.012</v>
      </c>
      <c r="O588" s="95" t="s">
        <v>24</v>
      </c>
      <c r="P588" s="96">
        <v>0.0</v>
      </c>
      <c r="Q588" s="139"/>
      <c r="R588" s="184"/>
      <c r="S588" s="45" t="s">
        <v>99</v>
      </c>
      <c r="T588" s="24" t="s">
        <v>1986</v>
      </c>
      <c r="U588" s="9" t="s">
        <v>29</v>
      </c>
      <c r="V588" s="51" t="str">
        <f t="shared" si="8"/>
        <v>Ativo</v>
      </c>
      <c r="W588" s="45"/>
      <c r="X588" s="52" t="s">
        <v>110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>
        <v>20010.0</v>
      </c>
      <c r="AN588" s="54">
        <v>40308.46</v>
      </c>
      <c r="AO588" s="54">
        <v>40674.87</v>
      </c>
      <c r="AP588" s="53">
        <v>61072.64</v>
      </c>
      <c r="AQ588" s="53">
        <v>71720.31</v>
      </c>
      <c r="AR588" s="53">
        <v>72330.27</v>
      </c>
      <c r="AS588" s="53">
        <v>93021.66</v>
      </c>
      <c r="AT588" s="53">
        <v>93785.62</v>
      </c>
      <c r="AU588" s="53">
        <f t="array" ref="AU588">XLOOKUP(C588,'PL TOTAL D0'!A:A,'PL TOTAL D0'!C:C,"")</f>
        <v>93861.86</v>
      </c>
    </row>
    <row r="589" ht="15.75" customHeight="1">
      <c r="A589" s="41" t="s">
        <v>43</v>
      </c>
      <c r="B589" s="42" t="s">
        <v>1987</v>
      </c>
      <c r="C589" s="81" t="s">
        <v>1988</v>
      </c>
      <c r="D589" s="44" t="s">
        <v>18</v>
      </c>
      <c r="E589" s="45" t="s">
        <v>170</v>
      </c>
      <c r="F589" s="44" t="s">
        <v>171</v>
      </c>
      <c r="G589" s="44" t="str">
        <f t="shared" si="1"/>
        <v>#N/A</v>
      </c>
      <c r="H589" s="51" t="s">
        <v>180</v>
      </c>
      <c r="I589" s="51" t="s">
        <v>24</v>
      </c>
      <c r="J589" s="44" t="str">
        <f t="shared" si="7"/>
        <v>Não</v>
      </c>
      <c r="K589" s="47">
        <v>45111.0</v>
      </c>
      <c r="L589" s="68">
        <v>45433.0</v>
      </c>
      <c r="M589" s="45" t="s">
        <v>263</v>
      </c>
      <c r="N589" s="48">
        <v>0.02</v>
      </c>
      <c r="O589" s="44" t="s">
        <v>48</v>
      </c>
      <c r="P589" s="49">
        <v>0.2</v>
      </c>
      <c r="Q589" s="60"/>
      <c r="R589" s="139"/>
      <c r="S589" s="45" t="s">
        <v>99</v>
      </c>
      <c r="T589" s="24" t="s">
        <v>1989</v>
      </c>
      <c r="U589" s="9" t="s">
        <v>174</v>
      </c>
      <c r="V589" s="51" t="str">
        <f t="shared" si="8"/>
        <v>Encerrado</v>
      </c>
      <c r="W589" s="45"/>
      <c r="X589" s="52" t="s">
        <v>101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650405.77</v>
      </c>
      <c r="AJ589" s="54">
        <v>679714.54</v>
      </c>
      <c r="AK589" s="54">
        <v>776296.78</v>
      </c>
      <c r="AL589" s="54">
        <v>796616.21</v>
      </c>
      <c r="AM589" s="54">
        <v>823802.9</v>
      </c>
      <c r="AN589" s="54">
        <v>945272.34</v>
      </c>
      <c r="AO589" s="54">
        <v>972610.18</v>
      </c>
      <c r="AP589" s="53">
        <v>981430.06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1987</v>
      </c>
      <c r="C590" s="81" t="s">
        <v>1990</v>
      </c>
      <c r="D590" s="44" t="s">
        <v>18</v>
      </c>
      <c r="E590" s="45" t="s">
        <v>170</v>
      </c>
      <c r="F590" s="44" t="s">
        <v>171</v>
      </c>
      <c r="G590" s="44" t="str">
        <f t="shared" si="1"/>
        <v>#N/A</v>
      </c>
      <c r="H590" s="51" t="s">
        <v>180</v>
      </c>
      <c r="I590" s="46" t="s">
        <v>24</v>
      </c>
      <c r="J590" s="44" t="str">
        <f t="shared" si="7"/>
        <v>Não</v>
      </c>
      <c r="K590" s="47">
        <v>45035.0</v>
      </c>
      <c r="L590" s="82">
        <v>45433.0</v>
      </c>
      <c r="M590" s="45" t="s">
        <v>55</v>
      </c>
      <c r="N590" s="48">
        <v>0.012</v>
      </c>
      <c r="O590" s="44" t="s">
        <v>24</v>
      </c>
      <c r="P590" s="49">
        <v>0.0</v>
      </c>
      <c r="Q590" s="60"/>
      <c r="R590" s="139"/>
      <c r="S590" s="45" t="s">
        <v>99</v>
      </c>
      <c r="T590" s="24" t="s">
        <v>1989</v>
      </c>
      <c r="U590" s="9" t="s">
        <v>174</v>
      </c>
      <c r="V590" s="51" t="str">
        <f t="shared" si="8"/>
        <v>Encerrado</v>
      </c>
      <c r="W590" s="45"/>
      <c r="X590" s="52" t="s">
        <v>101</v>
      </c>
      <c r="Y590" s="54"/>
      <c r="Z590" s="54"/>
      <c r="AA590" s="54"/>
      <c r="AB590" s="54"/>
      <c r="AC590" s="54"/>
      <c r="AD590" s="54"/>
      <c r="AE590" s="54">
        <v>0.0</v>
      </c>
      <c r="AF590" s="54">
        <v>3193690.29</v>
      </c>
      <c r="AG590" s="54">
        <v>3353269.63</v>
      </c>
      <c r="AH590" s="54">
        <v>3483183.91</v>
      </c>
      <c r="AI590" s="54">
        <v>2892594.6</v>
      </c>
      <c r="AJ590" s="54">
        <v>2920496.59</v>
      </c>
      <c r="AK590" s="54">
        <v>2943857.57</v>
      </c>
      <c r="AL590" s="54">
        <v>2969879.49</v>
      </c>
      <c r="AM590" s="54">
        <v>2991246.35</v>
      </c>
      <c r="AN590" s="54">
        <v>3010215.04</v>
      </c>
      <c r="AO590" s="54">
        <v>3038251.64</v>
      </c>
      <c r="AP590" s="53">
        <v>3063154.49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43</v>
      </c>
      <c r="B591" s="42" t="s">
        <v>1991</v>
      </c>
      <c r="C591" s="43" t="s">
        <v>1992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97</v>
      </c>
      <c r="I591" s="51" t="s">
        <v>24</v>
      </c>
      <c r="J591" s="44" t="str">
        <f t="shared" si="7"/>
        <v>Não</v>
      </c>
      <c r="K591" s="47">
        <v>45100.0</v>
      </c>
      <c r="L591" s="62"/>
      <c r="M591" s="24" t="s">
        <v>131</v>
      </c>
      <c r="N591" s="48">
        <v>0.012</v>
      </c>
      <c r="O591" s="9" t="s">
        <v>48</v>
      </c>
      <c r="P591" s="59">
        <v>0.1</v>
      </c>
      <c r="Q591" s="139"/>
      <c r="R591" s="139"/>
      <c r="S591" s="45" t="s">
        <v>99</v>
      </c>
      <c r="T591" s="24" t="s">
        <v>1993</v>
      </c>
      <c r="U591" s="9" t="s">
        <v>494</v>
      </c>
      <c r="V591" s="51" t="str">
        <f t="shared" si="8"/>
        <v>Ativo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>
        <v>30059.16</v>
      </c>
      <c r="AI591" s="54">
        <v>30326.11</v>
      </c>
      <c r="AJ591" s="54">
        <v>30619.31</v>
      </c>
      <c r="AK591" s="54">
        <v>30857.14</v>
      </c>
      <c r="AL591" s="54">
        <v>31138.01</v>
      </c>
      <c r="AM591" s="54">
        <v>31371.26</v>
      </c>
      <c r="AN591" s="54">
        <v>31623.21</v>
      </c>
      <c r="AO591" s="54">
        <v>31807.61</v>
      </c>
      <c r="AP591" s="53">
        <v>32038.04</v>
      </c>
      <c r="AQ591" s="53">
        <v>32287.35</v>
      </c>
      <c r="AR591" s="53">
        <v>32413.05</v>
      </c>
      <c r="AS591" s="53">
        <v>32572.88</v>
      </c>
      <c r="AT591" s="53">
        <v>32652.24</v>
      </c>
      <c r="AU591" s="53">
        <f t="array" ref="AU591">XLOOKUP(C591,'PL TOTAL D0'!A:A,'PL TOTAL D0'!C:C,"")</f>
        <v>32675.34</v>
      </c>
    </row>
    <row r="592" ht="15.75" customHeight="1">
      <c r="A592" s="41" t="s">
        <v>43</v>
      </c>
      <c r="B592" s="55" t="s">
        <v>1994</v>
      </c>
      <c r="C592" s="56" t="s">
        <v>1995</v>
      </c>
      <c r="D592" s="9" t="s">
        <v>18</v>
      </c>
      <c r="E592" s="24" t="s">
        <v>29</v>
      </c>
      <c r="F592" s="9" t="s">
        <v>135</v>
      </c>
      <c r="G592" s="44" t="str">
        <f t="shared" si="1"/>
        <v>Augusto</v>
      </c>
      <c r="H592" s="51" t="s">
        <v>97</v>
      </c>
      <c r="I592" s="51" t="s">
        <v>24</v>
      </c>
      <c r="J592" s="44" t="str">
        <f t="shared" si="7"/>
        <v>Não</v>
      </c>
      <c r="K592" s="57">
        <v>45315.0</v>
      </c>
      <c r="L592" s="62"/>
      <c r="M592" s="24" t="s">
        <v>121</v>
      </c>
      <c r="N592" s="58">
        <v>0.0</v>
      </c>
      <c r="O592" s="9" t="s">
        <v>24</v>
      </c>
      <c r="P592" s="59">
        <v>0.0</v>
      </c>
      <c r="Q592" s="139"/>
      <c r="R592" s="139"/>
      <c r="S592" s="24" t="s">
        <v>99</v>
      </c>
      <c r="T592" s="24" t="s">
        <v>1996</v>
      </c>
      <c r="U592" s="9" t="s">
        <v>19</v>
      </c>
      <c r="V592" s="51" t="str">
        <f t="shared" si="8"/>
        <v>Ativo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>
        <v>0.0</v>
      </c>
      <c r="AP592" s="53">
        <v>0.0</v>
      </c>
      <c r="AQ592" s="53">
        <v>5028.95</v>
      </c>
      <c r="AR592" s="53">
        <v>6584.48</v>
      </c>
      <c r="AS592" s="53">
        <v>8630.3</v>
      </c>
      <c r="AT592" s="53">
        <v>10708.81</v>
      </c>
      <c r="AU592" s="53">
        <f t="array" ref="AU592">XLOOKUP(C592,'PL TOTAL D0'!A:A,'PL TOTAL D0'!C:C,"")</f>
        <v>15723.23</v>
      </c>
    </row>
    <row r="593" ht="15.75" customHeight="1">
      <c r="A593" s="41" t="s">
        <v>43</v>
      </c>
      <c r="B593" s="97" t="s">
        <v>1997</v>
      </c>
      <c r="C593" s="71" t="s">
        <v>1998</v>
      </c>
      <c r="D593" s="44" t="s">
        <v>18</v>
      </c>
      <c r="E593" s="45" t="s">
        <v>19</v>
      </c>
      <c r="F593" s="44" t="s">
        <v>20</v>
      </c>
      <c r="G593" s="44" t="str">
        <f t="shared" si="1"/>
        <v>Breno</v>
      </c>
      <c r="H593" s="51" t="s">
        <v>97</v>
      </c>
      <c r="I593" s="46" t="s">
        <v>24</v>
      </c>
      <c r="J593" s="44" t="str">
        <f t="shared" si="7"/>
        <v>Sim</v>
      </c>
      <c r="K593" s="47">
        <v>45233.0</v>
      </c>
      <c r="L593" s="62"/>
      <c r="M593" s="24" t="s">
        <v>98</v>
      </c>
      <c r="N593" s="48">
        <v>0.012</v>
      </c>
      <c r="O593" s="9" t="s">
        <v>48</v>
      </c>
      <c r="P593" s="59">
        <v>0.1</v>
      </c>
      <c r="Q593" s="76" t="s">
        <v>1944</v>
      </c>
      <c r="R593" s="232" t="s">
        <v>1999</v>
      </c>
      <c r="S593" s="45" t="s">
        <v>99</v>
      </c>
      <c r="T593" s="24" t="s">
        <v>2000</v>
      </c>
      <c r="U593" s="9" t="s">
        <v>19</v>
      </c>
      <c r="V593" s="51" t="str">
        <f t="shared" si="8"/>
        <v>Ativo</v>
      </c>
      <c r="W593" s="45"/>
      <c r="X593" s="52" t="s">
        <v>110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>
        <v>2000000.0</v>
      </c>
      <c r="AM593" s="54">
        <v>2015353.51</v>
      </c>
      <c r="AN593" s="54">
        <v>2034452.33</v>
      </c>
      <c r="AO593" s="54">
        <v>2047708.22</v>
      </c>
      <c r="AP593" s="53">
        <v>1556016.05</v>
      </c>
      <c r="AQ593" s="53">
        <v>1063307.91</v>
      </c>
      <c r="AR593" s="53">
        <v>755626.29</v>
      </c>
      <c r="AS593" s="53">
        <v>549567.6</v>
      </c>
      <c r="AT593" s="53">
        <v>452228.3</v>
      </c>
      <c r="AU593" s="53">
        <f t="array" ref="AU593">XLOOKUP(C593,'PL TOTAL D0'!A:A,'PL TOTAL D0'!C:C,"")</f>
        <v>455542.9</v>
      </c>
    </row>
    <row r="594" ht="15.75" customHeight="1">
      <c r="A594" s="41" t="s">
        <v>43</v>
      </c>
      <c r="B594" s="61" t="s">
        <v>2001</v>
      </c>
      <c r="C594" s="43" t="s">
        <v>2002</v>
      </c>
      <c r="D594" s="44" t="s">
        <v>18</v>
      </c>
      <c r="E594" s="45" t="s">
        <v>170</v>
      </c>
      <c r="F594" s="44" t="s">
        <v>171</v>
      </c>
      <c r="G594" s="44" t="str">
        <f t="shared" si="1"/>
        <v>Augusto</v>
      </c>
      <c r="H594" s="46" t="s">
        <v>97</v>
      </c>
      <c r="I594" s="46" t="s">
        <v>24</v>
      </c>
      <c r="J594" s="44" t="str">
        <f t="shared" si="7"/>
        <v>Não</v>
      </c>
      <c r="K594" s="47">
        <v>45056.0</v>
      </c>
      <c r="L594" s="62"/>
      <c r="M594" s="45" t="s">
        <v>55</v>
      </c>
      <c r="N594" s="48">
        <v>0.012</v>
      </c>
      <c r="O594" s="44" t="s">
        <v>24</v>
      </c>
      <c r="P594" s="49">
        <v>0.0</v>
      </c>
      <c r="Q594" s="139"/>
      <c r="R594" s="50" t="s">
        <v>2003</v>
      </c>
      <c r="S594" s="45" t="s">
        <v>99</v>
      </c>
      <c r="T594" s="24" t="s">
        <v>2004</v>
      </c>
      <c r="U594" s="9" t="s">
        <v>145</v>
      </c>
      <c r="V594" s="51" t="str">
        <f t="shared" si="8"/>
        <v>Ativo</v>
      </c>
      <c r="W594" s="45"/>
      <c r="X594" s="52" t="s">
        <v>101</v>
      </c>
      <c r="Y594" s="54"/>
      <c r="Z594" s="54"/>
      <c r="AA594" s="54"/>
      <c r="AB594" s="54"/>
      <c r="AC594" s="54"/>
      <c r="AD594" s="54"/>
      <c r="AE594" s="54">
        <v>0.0</v>
      </c>
      <c r="AF594" s="54">
        <v>0.0</v>
      </c>
      <c r="AG594" s="54">
        <v>0.0</v>
      </c>
      <c r="AH594" s="54">
        <v>341945.34</v>
      </c>
      <c r="AI594" s="54">
        <v>345033.68</v>
      </c>
      <c r="AJ594" s="54">
        <v>348396.55</v>
      </c>
      <c r="AK594" s="54">
        <v>351124.95</v>
      </c>
      <c r="AL594" s="54">
        <v>354086.89</v>
      </c>
      <c r="AM594" s="54">
        <v>356598.26</v>
      </c>
      <c r="AN594" s="54">
        <v>359308.27</v>
      </c>
      <c r="AO594" s="54">
        <v>362599.84</v>
      </c>
      <c r="AP594" s="53">
        <v>365566.08</v>
      </c>
      <c r="AQ594" s="53">
        <v>337962.6</v>
      </c>
      <c r="AR594" s="53">
        <v>340466.57</v>
      </c>
      <c r="AS594" s="53">
        <v>326997.2</v>
      </c>
      <c r="AT594" s="53">
        <v>313661.8</v>
      </c>
      <c r="AU594" s="53">
        <f t="array" ref="AU594">XLOOKUP(C594,'PL TOTAL D0'!A:A,'PL TOTAL D0'!C:C,"")</f>
        <v>313855.1</v>
      </c>
    </row>
    <row r="595" ht="15.75" customHeight="1">
      <c r="A595" s="41" t="s">
        <v>43</v>
      </c>
      <c r="B595" s="61" t="s">
        <v>2001</v>
      </c>
      <c r="C595" s="43" t="s">
        <v>2005</v>
      </c>
      <c r="D595" s="44" t="s">
        <v>18</v>
      </c>
      <c r="E595" s="45" t="s">
        <v>170</v>
      </c>
      <c r="F595" s="44" t="s">
        <v>171</v>
      </c>
      <c r="G595" s="44" t="str">
        <f t="shared" si="1"/>
        <v>Breno</v>
      </c>
      <c r="H595" s="46" t="s">
        <v>97</v>
      </c>
      <c r="I595" s="46" t="s">
        <v>24</v>
      </c>
      <c r="J595" s="44" t="str">
        <f t="shared" si="7"/>
        <v>Não</v>
      </c>
      <c r="K595" s="47">
        <v>45034.0</v>
      </c>
      <c r="L595" s="45"/>
      <c r="M595" s="45" t="s">
        <v>188</v>
      </c>
      <c r="N595" s="48">
        <v>0.008</v>
      </c>
      <c r="O595" s="44" t="s">
        <v>189</v>
      </c>
      <c r="P595" s="49">
        <v>0.1</v>
      </c>
      <c r="Q595" s="139"/>
      <c r="R595" s="139"/>
      <c r="S595" s="45" t="s">
        <v>99</v>
      </c>
      <c r="T595" s="24" t="s">
        <v>2004</v>
      </c>
      <c r="U595" s="9" t="s">
        <v>145</v>
      </c>
      <c r="V595" s="51" t="str">
        <f t="shared" si="8"/>
        <v>Ativo</v>
      </c>
      <c r="W595" s="45"/>
      <c r="X595" s="52" t="s">
        <v>101</v>
      </c>
      <c r="Y595" s="54"/>
      <c r="Z595" s="54"/>
      <c r="AA595" s="54"/>
      <c r="AB595" s="54"/>
      <c r="AC595" s="54"/>
      <c r="AD595" s="54"/>
      <c r="AE595" s="54">
        <v>0.0</v>
      </c>
      <c r="AF595" s="54">
        <v>545084.31</v>
      </c>
      <c r="AG595" s="54">
        <v>579285.01</v>
      </c>
      <c r="AH595" s="54">
        <v>604195.66</v>
      </c>
      <c r="AI595" s="54">
        <v>619206.82</v>
      </c>
      <c r="AJ595" s="54">
        <v>624915.15</v>
      </c>
      <c r="AK595" s="54">
        <v>629675.94</v>
      </c>
      <c r="AL595" s="54">
        <v>618554.44</v>
      </c>
      <c r="AM595" s="54">
        <v>629953.34</v>
      </c>
      <c r="AN595" s="54">
        <v>645323.53</v>
      </c>
      <c r="AO595" s="54">
        <v>645658.4</v>
      </c>
      <c r="AP595" s="53">
        <v>658727.99</v>
      </c>
      <c r="AQ595" s="53">
        <v>663847.98</v>
      </c>
      <c r="AR595" s="53">
        <v>654171.76</v>
      </c>
      <c r="AS595" s="53">
        <v>651639.8</v>
      </c>
      <c r="AT595" s="53">
        <v>647001.2</v>
      </c>
      <c r="AU595" s="53">
        <f t="array" ref="AU595">XLOOKUP(C595,'PL TOTAL D0'!A:A,'PL TOTAL D0'!C:C,"")</f>
        <v>647756.3</v>
      </c>
    </row>
    <row r="596" ht="15.75" customHeight="1">
      <c r="A596" s="41" t="s">
        <v>43</v>
      </c>
      <c r="B596" s="61" t="s">
        <v>2001</v>
      </c>
      <c r="C596" s="43" t="s">
        <v>2006</v>
      </c>
      <c r="D596" s="44" t="s">
        <v>18</v>
      </c>
      <c r="E596" s="45" t="s">
        <v>170</v>
      </c>
      <c r="F596" s="44" t="s">
        <v>171</v>
      </c>
      <c r="G596" s="44" t="str">
        <f t="shared" si="1"/>
        <v>Breno</v>
      </c>
      <c r="H596" s="46" t="s">
        <v>97</v>
      </c>
      <c r="I596" s="46" t="s">
        <v>24</v>
      </c>
      <c r="J596" s="44" t="str">
        <f t="shared" si="7"/>
        <v>Sim</v>
      </c>
      <c r="K596" s="47">
        <v>45034.0</v>
      </c>
      <c r="L596" s="45"/>
      <c r="M596" s="45" t="s">
        <v>55</v>
      </c>
      <c r="N596" s="48">
        <v>0.012</v>
      </c>
      <c r="O596" s="44" t="s">
        <v>24</v>
      </c>
      <c r="P596" s="49">
        <v>0.0</v>
      </c>
      <c r="Q596" s="73" t="s">
        <v>2007</v>
      </c>
      <c r="R596" s="74"/>
      <c r="S596" s="45" t="s">
        <v>99</v>
      </c>
      <c r="T596" s="24" t="s">
        <v>2004</v>
      </c>
      <c r="U596" s="9" t="s">
        <v>145</v>
      </c>
      <c r="V596" s="51" t="str">
        <f t="shared" si="8"/>
        <v>Ativo</v>
      </c>
      <c r="W596" s="45"/>
      <c r="X596" s="52" t="s">
        <v>101</v>
      </c>
      <c r="Y596" s="54"/>
      <c r="Z596" s="54"/>
      <c r="AA596" s="54"/>
      <c r="AB596" s="54"/>
      <c r="AC596" s="54"/>
      <c r="AD596" s="54"/>
      <c r="AE596" s="54">
        <v>0.0</v>
      </c>
      <c r="AF596" s="54">
        <v>773689.8</v>
      </c>
      <c r="AG596" s="54">
        <v>959768.12</v>
      </c>
      <c r="AH596" s="54">
        <v>621659.37</v>
      </c>
      <c r="AI596" s="54">
        <v>564875.41</v>
      </c>
      <c r="AJ596" s="54">
        <v>570213.32</v>
      </c>
      <c r="AK596" s="54">
        <v>566734.95</v>
      </c>
      <c r="AL596" s="54">
        <v>559509.81</v>
      </c>
      <c r="AM596" s="54">
        <v>563466.37</v>
      </c>
      <c r="AN596" s="54">
        <v>567959.82</v>
      </c>
      <c r="AO596" s="54">
        <v>572510.06</v>
      </c>
      <c r="AP596" s="53">
        <v>566750.13</v>
      </c>
      <c r="AQ596" s="53">
        <v>554805.92</v>
      </c>
      <c r="AR596" s="53">
        <v>546484.35</v>
      </c>
      <c r="AS596" s="53">
        <v>550537.5</v>
      </c>
      <c r="AT596" s="53">
        <v>553943.7</v>
      </c>
      <c r="AU596" s="53">
        <f t="array" ref="AU596">XLOOKUP(C596,'PL TOTAL D0'!A:A,'PL TOTAL D0'!C:C,"")</f>
        <v>554271.3</v>
      </c>
    </row>
    <row r="597" ht="15.75" customHeight="1">
      <c r="A597" s="41" t="s">
        <v>43</v>
      </c>
      <c r="B597" s="42" t="s">
        <v>2008</v>
      </c>
      <c r="C597" s="43" t="s">
        <v>2009</v>
      </c>
      <c r="D597" s="44" t="s">
        <v>18</v>
      </c>
      <c r="E597" s="45" t="s">
        <v>170</v>
      </c>
      <c r="F597" s="44" t="s">
        <v>191</v>
      </c>
      <c r="G597" s="44" t="str">
        <f t="shared" si="1"/>
        <v>Augusto</v>
      </c>
      <c r="H597" s="46" t="s">
        <v>97</v>
      </c>
      <c r="I597" s="46" t="s">
        <v>24</v>
      </c>
      <c r="J597" s="44" t="str">
        <f t="shared" si="7"/>
        <v>Não</v>
      </c>
      <c r="K597" s="47">
        <v>45159.0</v>
      </c>
      <c r="L597" s="62"/>
      <c r="M597" s="45" t="s">
        <v>47</v>
      </c>
      <c r="N597" s="48">
        <v>0.015</v>
      </c>
      <c r="O597" s="44" t="s">
        <v>48</v>
      </c>
      <c r="P597" s="49">
        <v>0.1</v>
      </c>
      <c r="Q597" s="74"/>
      <c r="R597" s="60" t="s">
        <v>2010</v>
      </c>
      <c r="S597" s="45" t="s">
        <v>99</v>
      </c>
      <c r="T597" s="24" t="s">
        <v>2011</v>
      </c>
      <c r="U597" s="9" t="s">
        <v>780</v>
      </c>
      <c r="V597" s="51" t="str">
        <f t="shared" si="8"/>
        <v>Ativo</v>
      </c>
      <c r="W597" s="45"/>
      <c r="X597" s="52" t="s">
        <v>101</v>
      </c>
      <c r="Y597" s="54"/>
      <c r="Z597" s="54"/>
      <c r="AA597" s="54"/>
      <c r="AB597" s="54"/>
      <c r="AC597" s="54">
        <v>0.0</v>
      </c>
      <c r="AD597" s="54">
        <v>0.0</v>
      </c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169304.0</v>
      </c>
      <c r="AK597" s="54">
        <v>178411.71</v>
      </c>
      <c r="AL597" s="54">
        <v>178119.97</v>
      </c>
      <c r="AM597" s="54">
        <v>182529.06</v>
      </c>
      <c r="AN597" s="54">
        <v>186264.3</v>
      </c>
      <c r="AO597" s="54">
        <v>183385.5</v>
      </c>
      <c r="AP597" s="53">
        <v>184894.13</v>
      </c>
      <c r="AQ597" s="53">
        <v>185296.17</v>
      </c>
      <c r="AR597" s="53">
        <v>183844.14</v>
      </c>
      <c r="AS597" s="53">
        <v>183219.6</v>
      </c>
      <c r="AT597" s="53">
        <v>184367.2</v>
      </c>
      <c r="AU597" s="53">
        <f t="array" ref="AU597">XLOOKUP(C597,'PL TOTAL D0'!A:A,'PL TOTAL D0'!C:C,"")</f>
        <v>185931.7</v>
      </c>
    </row>
    <row r="598" ht="15.75" customHeight="1">
      <c r="A598" s="6" t="s">
        <v>43</v>
      </c>
      <c r="B598" s="20" t="s">
        <v>2012</v>
      </c>
      <c r="C598" s="21" t="s">
        <v>2013</v>
      </c>
      <c r="D598" s="9" t="s">
        <v>18</v>
      </c>
      <c r="E598" s="24" t="s">
        <v>29</v>
      </c>
      <c r="F598" s="9" t="s">
        <v>120</v>
      </c>
      <c r="G598" s="44" t="str">
        <f t="shared" si="1"/>
        <v>Augusto</v>
      </c>
      <c r="H598" s="51" t="s">
        <v>97</v>
      </c>
      <c r="I598" s="51" t="s">
        <v>24</v>
      </c>
      <c r="J598" s="44" t="str">
        <f t="shared" si="7"/>
        <v>Não</v>
      </c>
      <c r="K598" s="57">
        <v>44996.0</v>
      </c>
      <c r="L598" s="62"/>
      <c r="M598" s="24" t="s">
        <v>47</v>
      </c>
      <c r="N598" s="58">
        <v>0.015</v>
      </c>
      <c r="O598" s="9" t="s">
        <v>48</v>
      </c>
      <c r="P598" s="59">
        <v>0.0</v>
      </c>
      <c r="Q598" s="60"/>
      <c r="R598" s="60"/>
      <c r="S598" s="24" t="s">
        <v>99</v>
      </c>
      <c r="T598" s="23" t="s">
        <v>2014</v>
      </c>
      <c r="U598" s="9" t="s">
        <v>29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3"/>
      <c r="AQ598" s="53">
        <v>0.0</v>
      </c>
      <c r="AR598" s="53">
        <v>154173.34</v>
      </c>
      <c r="AS598" s="53">
        <v>157791.6</v>
      </c>
      <c r="AT598" s="53">
        <v>163154.2</v>
      </c>
      <c r="AU598" s="53">
        <f t="array" ref="AU598">XLOOKUP(C598,'PL TOTAL D0'!A:A,'PL TOTAL D0'!C:C,"")</f>
        <v>165036.3</v>
      </c>
    </row>
    <row r="599" ht="15.75" customHeight="1">
      <c r="A599" s="41" t="s">
        <v>43</v>
      </c>
      <c r="B599" s="66" t="s">
        <v>2015</v>
      </c>
      <c r="C599" s="81" t="s">
        <v>2016</v>
      </c>
      <c r="D599" s="44" t="s">
        <v>95</v>
      </c>
      <c r="E599" s="45" t="s">
        <v>29</v>
      </c>
      <c r="F599" s="44" t="s">
        <v>405</v>
      </c>
      <c r="G599" s="44" t="str">
        <f t="shared" si="1"/>
        <v>#N/A</v>
      </c>
      <c r="H599" s="51" t="s">
        <v>180</v>
      </c>
      <c r="I599" s="51" t="s">
        <v>24</v>
      </c>
      <c r="J599" s="44" t="str">
        <f t="shared" si="7"/>
        <v>Não</v>
      </c>
      <c r="K599" s="47">
        <v>45177.0</v>
      </c>
      <c r="L599" s="68">
        <v>45449.0</v>
      </c>
      <c r="M599" s="45" t="s">
        <v>55</v>
      </c>
      <c r="N599" s="48">
        <v>0.005</v>
      </c>
      <c r="O599" s="44" t="s">
        <v>24</v>
      </c>
      <c r="P599" s="49">
        <v>0.0</v>
      </c>
      <c r="Q599" s="233"/>
      <c r="R599" s="60" t="s">
        <v>233</v>
      </c>
      <c r="S599" s="45" t="s">
        <v>99</v>
      </c>
      <c r="T599" s="24" t="s">
        <v>2017</v>
      </c>
      <c r="U599" s="9" t="s">
        <v>29</v>
      </c>
      <c r="V599" s="51" t="str">
        <f t="shared" si="8"/>
        <v>Encerrado</v>
      </c>
      <c r="W599" s="45"/>
      <c r="X599" s="52" t="s">
        <v>101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>
        <v>218126.16</v>
      </c>
      <c r="AK599" s="54">
        <v>239118.78</v>
      </c>
      <c r="AL599" s="54">
        <v>244551.99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43</v>
      </c>
      <c r="B600" s="61" t="s">
        <v>2018</v>
      </c>
      <c r="C600" s="43" t="s">
        <v>2019</v>
      </c>
      <c r="D600" s="44" t="s">
        <v>95</v>
      </c>
      <c r="E600" s="45" t="s">
        <v>29</v>
      </c>
      <c r="F600" s="44" t="s">
        <v>96</v>
      </c>
      <c r="G600" s="44" t="str">
        <f t="shared" si="1"/>
        <v>Breno</v>
      </c>
      <c r="H600" s="46" t="s">
        <v>97</v>
      </c>
      <c r="I600" s="46" t="s">
        <v>24</v>
      </c>
      <c r="J600" s="44" t="str">
        <f t="shared" si="7"/>
        <v>Não</v>
      </c>
      <c r="K600" s="62">
        <v>45105.0</v>
      </c>
      <c r="L600" s="62"/>
      <c r="M600" s="45" t="s">
        <v>47</v>
      </c>
      <c r="N600" s="117">
        <v>0.016</v>
      </c>
      <c r="O600" s="45" t="s">
        <v>48</v>
      </c>
      <c r="P600" s="118">
        <v>0.2</v>
      </c>
      <c r="Q600" s="50"/>
      <c r="R600" s="50"/>
      <c r="S600" s="45" t="s">
        <v>362</v>
      </c>
      <c r="T600" s="24" t="s">
        <v>2020</v>
      </c>
      <c r="U600" s="24" t="s">
        <v>34</v>
      </c>
      <c r="V600" s="51" t="str">
        <f t="shared" si="8"/>
        <v>Ativo</v>
      </c>
      <c r="W600" s="45"/>
      <c r="X600" s="52" t="s">
        <v>110</v>
      </c>
      <c r="Y600" s="234"/>
      <c r="Z600" s="234"/>
      <c r="AA600" s="234"/>
      <c r="AB600" s="234"/>
      <c r="AC600" s="234"/>
      <c r="AD600" s="234"/>
      <c r="AE600" s="234"/>
      <c r="AF600" s="54">
        <v>0.0</v>
      </c>
      <c r="AG600" s="54">
        <v>0.0</v>
      </c>
      <c r="AH600" s="54">
        <v>297526.94</v>
      </c>
      <c r="AI600" s="54">
        <v>483333.15</v>
      </c>
      <c r="AJ600" s="54">
        <v>491270.74</v>
      </c>
      <c r="AK600" s="54">
        <v>494652.08</v>
      </c>
      <c r="AL600" s="54">
        <v>495607.59</v>
      </c>
      <c r="AM600" s="54">
        <v>506447.09</v>
      </c>
      <c r="AN600" s="54">
        <v>516749.55</v>
      </c>
      <c r="AO600" s="54">
        <v>505670.98</v>
      </c>
      <c r="AP600" s="53">
        <v>459026.09</v>
      </c>
      <c r="AQ600" s="53">
        <v>463317.5</v>
      </c>
      <c r="AR600" s="53">
        <v>459552.18</v>
      </c>
      <c r="AS600" s="53">
        <v>456077.4</v>
      </c>
      <c r="AT600" s="53">
        <v>458283.0</v>
      </c>
      <c r="AU600" s="53">
        <f t="array" ref="AU600">XLOOKUP(C600,'PL TOTAL D0'!A:A,'PL TOTAL D0'!C:C,"")</f>
        <v>462261</v>
      </c>
    </row>
    <row r="601" ht="15.75" customHeight="1">
      <c r="A601" s="41" t="s">
        <v>43</v>
      </c>
      <c r="B601" s="42" t="s">
        <v>2021</v>
      </c>
      <c r="C601" s="43" t="s">
        <v>2022</v>
      </c>
      <c r="D601" s="44" t="s">
        <v>18</v>
      </c>
      <c r="E601" s="45" t="s">
        <v>19</v>
      </c>
      <c r="F601" s="45" t="s">
        <v>207</v>
      </c>
      <c r="G601" s="44" t="str">
        <f t="shared" si="1"/>
        <v>Bruno</v>
      </c>
      <c r="H601" s="46" t="s">
        <v>97</v>
      </c>
      <c r="I601" s="46" t="s">
        <v>24</v>
      </c>
      <c r="J601" s="44" t="str">
        <f t="shared" si="7"/>
        <v>Não</v>
      </c>
      <c r="K601" s="62">
        <v>45162.0</v>
      </c>
      <c r="L601" s="45"/>
      <c r="M601" s="45" t="s">
        <v>55</v>
      </c>
      <c r="N601" s="117">
        <v>0.012</v>
      </c>
      <c r="O601" s="44" t="s">
        <v>24</v>
      </c>
      <c r="P601" s="49">
        <v>0.0</v>
      </c>
      <c r="Q601" s="74"/>
      <c r="R601" s="74"/>
      <c r="S601" s="45" t="s">
        <v>362</v>
      </c>
      <c r="T601" s="24" t="s">
        <v>2023</v>
      </c>
      <c r="U601" s="24" t="s">
        <v>19</v>
      </c>
      <c r="V601" s="51" t="str">
        <f t="shared" si="8"/>
        <v>Ativo</v>
      </c>
      <c r="W601" s="45"/>
      <c r="X601" s="52" t="s">
        <v>110</v>
      </c>
      <c r="Y601" s="234"/>
      <c r="Z601" s="234"/>
      <c r="AA601" s="234"/>
      <c r="AB601" s="234"/>
      <c r="AC601" s="234"/>
      <c r="AD601" s="234"/>
      <c r="AE601" s="234"/>
      <c r="AF601" s="54"/>
      <c r="AG601" s="54"/>
      <c r="AH601" s="54"/>
      <c r="AI601" s="54"/>
      <c r="AJ601" s="54">
        <v>450929.66</v>
      </c>
      <c r="AK601" s="54">
        <v>454884.96</v>
      </c>
      <c r="AL601" s="54">
        <v>459118.81</v>
      </c>
      <c r="AM601" s="54">
        <v>461300.92</v>
      </c>
      <c r="AN601" s="54">
        <v>966123.99</v>
      </c>
      <c r="AO601" s="54">
        <v>975509.87</v>
      </c>
      <c r="AP601" s="53">
        <v>983112.91</v>
      </c>
      <c r="AQ601" s="53">
        <v>990177.55</v>
      </c>
      <c r="AR601" s="53">
        <v>996757.63</v>
      </c>
      <c r="AS601" s="53">
        <v>1004683.0</v>
      </c>
      <c r="AT601" s="53">
        <v>1012349.0</v>
      </c>
      <c r="AU601" s="53">
        <f t="array" ref="AU601">XLOOKUP(C601,'PL TOTAL D0'!A:A,'PL TOTAL D0'!C:C,"")</f>
        <v>1012950</v>
      </c>
    </row>
    <row r="602" ht="15.75" customHeight="1">
      <c r="A602" s="41" t="s">
        <v>43</v>
      </c>
      <c r="B602" s="61" t="s">
        <v>2024</v>
      </c>
      <c r="C602" s="43" t="s">
        <v>2025</v>
      </c>
      <c r="D602" s="44" t="s">
        <v>18</v>
      </c>
      <c r="E602" s="45" t="s">
        <v>19</v>
      </c>
      <c r="F602" s="45" t="s">
        <v>20</v>
      </c>
      <c r="G602" s="44" t="str">
        <f t="shared" si="1"/>
        <v>Augusto</v>
      </c>
      <c r="H602" s="51" t="s">
        <v>97</v>
      </c>
      <c r="I602" s="51" t="s">
        <v>24</v>
      </c>
      <c r="J602" s="44" t="str">
        <f t="shared" si="7"/>
        <v>Não</v>
      </c>
      <c r="K602" s="62">
        <v>44998.0</v>
      </c>
      <c r="L602" s="45"/>
      <c r="M602" s="24" t="s">
        <v>55</v>
      </c>
      <c r="N602" s="214">
        <v>0.012</v>
      </c>
      <c r="O602" s="24" t="s">
        <v>24</v>
      </c>
      <c r="P602" s="216">
        <v>0.0</v>
      </c>
      <c r="Q602" s="73"/>
      <c r="R602" s="73" t="s">
        <v>582</v>
      </c>
      <c r="S602" s="45" t="s">
        <v>99</v>
      </c>
      <c r="T602" s="24" t="s">
        <v>2026</v>
      </c>
      <c r="U602" s="24" t="s">
        <v>19</v>
      </c>
      <c r="V602" s="51" t="str">
        <f t="shared" si="8"/>
        <v>Ativo</v>
      </c>
      <c r="W602" s="45"/>
      <c r="X602" s="52" t="s">
        <v>110</v>
      </c>
      <c r="Y602" s="234"/>
      <c r="Z602" s="234"/>
      <c r="AA602" s="234"/>
      <c r="AB602" s="234"/>
      <c r="AC602" s="234"/>
      <c r="AD602" s="234"/>
      <c r="AE602" s="54">
        <v>104644.56</v>
      </c>
      <c r="AF602" s="54">
        <v>105009.13</v>
      </c>
      <c r="AG602" s="54">
        <v>106396.79</v>
      </c>
      <c r="AH602" s="54">
        <v>107496.6</v>
      </c>
      <c r="AI602" s="54">
        <v>108349.8</v>
      </c>
      <c r="AJ602" s="54">
        <v>109392.57</v>
      </c>
      <c r="AK602" s="54">
        <v>110247.12</v>
      </c>
      <c r="AL602" s="54">
        <v>110627.56</v>
      </c>
      <c r="AM602" s="54">
        <v>111444.63</v>
      </c>
      <c r="AN602" s="54">
        <v>112292.46</v>
      </c>
      <c r="AO602" s="54">
        <v>113253.94</v>
      </c>
      <c r="AP602" s="53">
        <v>114113.36</v>
      </c>
      <c r="AQ602" s="53">
        <v>114480.81</v>
      </c>
      <c r="AR602" s="53">
        <v>115185.13</v>
      </c>
      <c r="AS602" s="53">
        <v>116080.1</v>
      </c>
      <c r="AT602" s="53">
        <v>116953.1</v>
      </c>
      <c r="AU602" s="53">
        <f t="array" ref="AU602">XLOOKUP(C602,'PL TOTAL D0'!A:A,'PL TOTAL D0'!C:C,"")</f>
        <v>116114.4</v>
      </c>
    </row>
    <row r="603" ht="15.75" customHeight="1">
      <c r="A603" s="41" t="s">
        <v>43</v>
      </c>
      <c r="B603" s="42" t="s">
        <v>2027</v>
      </c>
      <c r="C603" s="43" t="s">
        <v>2028</v>
      </c>
      <c r="D603" s="44" t="s">
        <v>95</v>
      </c>
      <c r="E603" s="45" t="s">
        <v>29</v>
      </c>
      <c r="F603" s="44" t="s">
        <v>2029</v>
      </c>
      <c r="G603" s="44" t="str">
        <f t="shared" si="1"/>
        <v>#N/A</v>
      </c>
      <c r="H603" s="46" t="s">
        <v>180</v>
      </c>
      <c r="I603" s="46" t="s">
        <v>24</v>
      </c>
      <c r="J603" s="44" t="str">
        <f t="shared" si="7"/>
        <v>Não</v>
      </c>
      <c r="K603" s="47">
        <v>44932.0</v>
      </c>
      <c r="L603" s="123">
        <v>45259.0</v>
      </c>
      <c r="M603" s="45" t="s">
        <v>55</v>
      </c>
      <c r="N603" s="48">
        <v>0.012</v>
      </c>
      <c r="O603" s="44" t="s">
        <v>24</v>
      </c>
      <c r="P603" s="49">
        <v>0.0</v>
      </c>
      <c r="Q603" s="139"/>
      <c r="R603" s="139"/>
      <c r="S603" s="45" t="s">
        <v>99</v>
      </c>
      <c r="T603" s="24" t="s">
        <v>2030</v>
      </c>
      <c r="U603" s="9" t="s">
        <v>34</v>
      </c>
      <c r="V603" s="51" t="str">
        <f t="shared" si="8"/>
        <v>Encerrado</v>
      </c>
      <c r="W603" s="45"/>
      <c r="X603" s="52"/>
      <c r="Y603" s="54"/>
      <c r="Z603" s="54"/>
      <c r="AA603" s="54"/>
      <c r="AB603" s="54"/>
      <c r="AC603" s="54"/>
      <c r="AD603" s="54">
        <v>802748.34</v>
      </c>
      <c r="AE603" s="54">
        <v>913671.31</v>
      </c>
      <c r="AF603" s="54">
        <v>918724.54</v>
      </c>
      <c r="AG603" s="54">
        <v>579356.6</v>
      </c>
      <c r="AH603" s="54">
        <v>583264.52</v>
      </c>
      <c r="AI603" s="54">
        <v>584594.91</v>
      </c>
      <c r="AJ603" s="54">
        <v>585634.41</v>
      </c>
      <c r="AK603" s="54">
        <v>587784.24</v>
      </c>
      <c r="AL603" s="54">
        <v>588943.46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42" t="s">
        <v>2031</v>
      </c>
      <c r="C604" s="43" t="s">
        <v>2032</v>
      </c>
      <c r="D604" s="44" t="s">
        <v>18</v>
      </c>
      <c r="E604" s="45" t="s">
        <v>19</v>
      </c>
      <c r="F604" s="44" t="s">
        <v>113</v>
      </c>
      <c r="G604" s="44" t="str">
        <f t="shared" si="1"/>
        <v>Bruno</v>
      </c>
      <c r="H604" s="46" t="s">
        <v>97</v>
      </c>
      <c r="I604" s="46" t="s">
        <v>24</v>
      </c>
      <c r="J604" s="44" t="str">
        <f t="shared" si="7"/>
        <v>Não</v>
      </c>
      <c r="K604" s="47">
        <v>44946.0</v>
      </c>
      <c r="L604" s="45"/>
      <c r="M604" s="45" t="s">
        <v>55</v>
      </c>
      <c r="N604" s="48">
        <v>0.007</v>
      </c>
      <c r="O604" s="44" t="s">
        <v>24</v>
      </c>
      <c r="P604" s="49">
        <v>0.0</v>
      </c>
      <c r="Q604" s="139"/>
      <c r="R604" s="139"/>
      <c r="S604" s="45" t="s">
        <v>99</v>
      </c>
      <c r="T604" s="24" t="s">
        <v>2033</v>
      </c>
      <c r="U604" s="9" t="s">
        <v>19</v>
      </c>
      <c r="V604" s="51" t="str">
        <f t="shared" si="8"/>
        <v>Ativo</v>
      </c>
      <c r="W604" s="45"/>
      <c r="X604" s="52" t="s">
        <v>101</v>
      </c>
      <c r="Y604" s="54"/>
      <c r="Z604" s="54"/>
      <c r="AA604" s="54"/>
      <c r="AB604" s="54"/>
      <c r="AC604" s="54">
        <v>849130.06</v>
      </c>
      <c r="AD604" s="54">
        <v>876298.99</v>
      </c>
      <c r="AE604" s="54">
        <v>877861.49</v>
      </c>
      <c r="AF604" s="54">
        <v>883858.74</v>
      </c>
      <c r="AG604" s="54">
        <v>890507.37</v>
      </c>
      <c r="AH604" s="54">
        <v>896950.17</v>
      </c>
      <c r="AI604" s="54">
        <v>904259.97</v>
      </c>
      <c r="AJ604" s="54">
        <v>912107.56</v>
      </c>
      <c r="AK604" s="54">
        <v>929489.91</v>
      </c>
      <c r="AL604" s="54">
        <v>937853.27</v>
      </c>
      <c r="AM604" s="54">
        <v>969637.0</v>
      </c>
      <c r="AN604" s="54">
        <v>987498.22</v>
      </c>
      <c r="AO604" s="54">
        <v>895831.28</v>
      </c>
      <c r="AP604" s="53">
        <v>1000404.98</v>
      </c>
      <c r="AQ604" s="53">
        <v>1153441.88</v>
      </c>
      <c r="AR604" s="53">
        <v>1296844.74</v>
      </c>
      <c r="AS604" s="53">
        <v>1307658.0</v>
      </c>
      <c r="AT604" s="53">
        <v>1302396.0</v>
      </c>
      <c r="AU604" s="53">
        <f t="array" ref="AU604">XLOOKUP(C604,'PL TOTAL D0'!A:A,'PL TOTAL D0'!C:C,"")</f>
        <v>1291906</v>
      </c>
    </row>
    <row r="605" ht="15.75" customHeight="1">
      <c r="A605" s="41" t="s">
        <v>43</v>
      </c>
      <c r="B605" s="42" t="s">
        <v>2034</v>
      </c>
      <c r="C605" s="43" t="s">
        <v>2035</v>
      </c>
      <c r="D605" s="44" t="s">
        <v>18</v>
      </c>
      <c r="E605" s="45" t="s">
        <v>19</v>
      </c>
      <c r="F605" s="44" t="s">
        <v>113</v>
      </c>
      <c r="G605" s="44" t="str">
        <f t="shared" si="1"/>
        <v>Augusto</v>
      </c>
      <c r="H605" s="46" t="s">
        <v>97</v>
      </c>
      <c r="I605" s="46" t="s">
        <v>24</v>
      </c>
      <c r="J605" s="44" t="str">
        <f t="shared" si="7"/>
        <v>Sim</v>
      </c>
      <c r="K605" s="47">
        <v>45030.0</v>
      </c>
      <c r="L605" s="45"/>
      <c r="M605" s="45" t="s">
        <v>55</v>
      </c>
      <c r="N605" s="48">
        <v>0.012</v>
      </c>
      <c r="O605" s="44" t="s">
        <v>24</v>
      </c>
      <c r="P605" s="49">
        <v>0.0</v>
      </c>
      <c r="Q605" s="60" t="s">
        <v>2036</v>
      </c>
      <c r="R605" s="139"/>
      <c r="S605" s="45" t="s">
        <v>99</v>
      </c>
      <c r="T605" s="24" t="s">
        <v>2033</v>
      </c>
      <c r="U605" s="9" t="s">
        <v>19</v>
      </c>
      <c r="V605" s="51" t="str">
        <f t="shared" si="8"/>
        <v>Ativo</v>
      </c>
      <c r="W605" s="45"/>
      <c r="X605" s="52" t="s">
        <v>101</v>
      </c>
      <c r="Y605" s="54"/>
      <c r="Z605" s="54"/>
      <c r="AA605" s="54"/>
      <c r="AB605" s="54"/>
      <c r="AC605" s="54"/>
      <c r="AD605" s="54"/>
      <c r="AE605" s="54">
        <v>0.0</v>
      </c>
      <c r="AF605" s="54">
        <v>49866.06</v>
      </c>
      <c r="AG605" s="54">
        <v>50389.96</v>
      </c>
      <c r="AH605" s="54">
        <v>50830.05</v>
      </c>
      <c r="AI605" s="54">
        <v>51225.61</v>
      </c>
      <c r="AJ605" s="54">
        <v>51722.59</v>
      </c>
      <c r="AK605" s="54">
        <v>52143.83</v>
      </c>
      <c r="AL605" s="54">
        <v>52450.33</v>
      </c>
      <c r="AM605" s="54">
        <v>52839.24</v>
      </c>
      <c r="AN605" s="54">
        <v>53233.35</v>
      </c>
      <c r="AO605" s="54">
        <v>53566.67</v>
      </c>
      <c r="AP605" s="53">
        <v>53987.41</v>
      </c>
      <c r="AQ605" s="53">
        <v>154454.13</v>
      </c>
      <c r="AR605" s="53">
        <v>205889.6</v>
      </c>
      <c r="AS605" s="53">
        <v>207476.4</v>
      </c>
      <c r="AT605" s="53">
        <v>209130.0</v>
      </c>
      <c r="AU605" s="53">
        <f t="array" ref="AU605">XLOOKUP(C605,'PL TOTAL D0'!A:A,'PL TOTAL D0'!C:C,"")</f>
        <v>209277.4</v>
      </c>
    </row>
    <row r="606" ht="15.75" customHeight="1">
      <c r="A606" s="41" t="s">
        <v>43</v>
      </c>
      <c r="B606" s="235" t="s">
        <v>2037</v>
      </c>
      <c r="C606" s="43" t="s">
        <v>2038</v>
      </c>
      <c r="D606" s="44" t="s">
        <v>18</v>
      </c>
      <c r="E606" s="45" t="s">
        <v>19</v>
      </c>
      <c r="F606" s="44" t="s">
        <v>207</v>
      </c>
      <c r="G606" s="44" t="str">
        <f t="shared" si="1"/>
        <v>Breno</v>
      </c>
      <c r="H606" s="46" t="s">
        <v>97</v>
      </c>
      <c r="I606" s="46" t="s">
        <v>24</v>
      </c>
      <c r="J606" s="44" t="str">
        <f t="shared" si="7"/>
        <v>Não</v>
      </c>
      <c r="K606" s="47">
        <v>45086.0</v>
      </c>
      <c r="L606" s="45"/>
      <c r="M606" s="45" t="s">
        <v>55</v>
      </c>
      <c r="N606" s="48">
        <v>0.012</v>
      </c>
      <c r="O606" s="44" t="s">
        <v>24</v>
      </c>
      <c r="P606" s="49">
        <v>0.0</v>
      </c>
      <c r="Q606" s="139"/>
      <c r="R606" s="139"/>
      <c r="S606" s="45" t="s">
        <v>99</v>
      </c>
      <c r="T606" s="24" t="s">
        <v>2039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/>
      <c r="AD606" s="54"/>
      <c r="AE606" s="54"/>
      <c r="AF606" s="54">
        <v>0.0</v>
      </c>
      <c r="AG606" s="54">
        <v>0.0</v>
      </c>
      <c r="AH606" s="54">
        <v>449191.02</v>
      </c>
      <c r="AI606" s="54">
        <v>451876.08</v>
      </c>
      <c r="AJ606" s="54">
        <v>454771.05</v>
      </c>
      <c r="AK606" s="54">
        <v>454815.67</v>
      </c>
      <c r="AL606" s="54">
        <v>455268.96</v>
      </c>
      <c r="AM606" s="54">
        <v>459331.33</v>
      </c>
      <c r="AN606" s="54">
        <v>463926.66</v>
      </c>
      <c r="AO606" s="54">
        <v>467515.65</v>
      </c>
      <c r="AP606" s="53">
        <v>470343.37</v>
      </c>
      <c r="AQ606" s="53">
        <v>473331.37</v>
      </c>
      <c r="AR606" s="53">
        <v>471690.24</v>
      </c>
      <c r="AS606" s="53">
        <v>474405.0</v>
      </c>
      <c r="AT606" s="53">
        <v>475544.0</v>
      </c>
      <c r="AU606" s="53">
        <f t="array" ref="AU606">XLOOKUP(C606,'PL TOTAL D0'!A:A,'PL TOTAL D0'!C:C,"")</f>
        <v>475844</v>
      </c>
    </row>
    <row r="607" ht="15.75" customHeight="1">
      <c r="A607" s="41" t="s">
        <v>43</v>
      </c>
      <c r="B607" s="55" t="s">
        <v>2040</v>
      </c>
      <c r="C607" s="43" t="s">
        <v>2041</v>
      </c>
      <c r="D607" s="44" t="s">
        <v>18</v>
      </c>
      <c r="E607" s="45" t="s">
        <v>29</v>
      </c>
      <c r="F607" s="44" t="s">
        <v>135</v>
      </c>
      <c r="G607" s="44" t="str">
        <f t="shared" si="1"/>
        <v>Bruno</v>
      </c>
      <c r="H607" s="46" t="s">
        <v>97</v>
      </c>
      <c r="I607" s="46" t="s">
        <v>24</v>
      </c>
      <c r="J607" s="44" t="str">
        <f t="shared" si="7"/>
        <v>Sim</v>
      </c>
      <c r="K607" s="47">
        <v>44992.0</v>
      </c>
      <c r="L607" s="45"/>
      <c r="M607" s="45" t="s">
        <v>55</v>
      </c>
      <c r="N607" s="48">
        <v>0.008</v>
      </c>
      <c r="O607" s="44" t="s">
        <v>24</v>
      </c>
      <c r="P607" s="49">
        <v>0.0</v>
      </c>
      <c r="Q607" s="60" t="s">
        <v>2042</v>
      </c>
      <c r="R607" s="139"/>
      <c r="S607" s="45" t="s">
        <v>99</v>
      </c>
      <c r="T607" s="24" t="s">
        <v>2043</v>
      </c>
      <c r="U607" s="9" t="s">
        <v>29</v>
      </c>
      <c r="V607" s="51" t="str">
        <f t="shared" si="8"/>
        <v>Ativo</v>
      </c>
      <c r="W607" s="45"/>
      <c r="X607" s="52" t="s">
        <v>101</v>
      </c>
      <c r="Y607" s="54"/>
      <c r="Z607" s="54"/>
      <c r="AA607" s="54"/>
      <c r="AB607" s="54"/>
      <c r="AC607" s="54"/>
      <c r="AD607" s="54">
        <v>0.0</v>
      </c>
      <c r="AE607" s="54">
        <v>1893864.24</v>
      </c>
      <c r="AF607" s="54">
        <v>2000594.47</v>
      </c>
      <c r="AG607" s="54">
        <v>2168757.62</v>
      </c>
      <c r="AH607" s="54">
        <v>2206209.9</v>
      </c>
      <c r="AI607" s="54">
        <v>2223135.83</v>
      </c>
      <c r="AJ607" s="54">
        <v>2249409.44</v>
      </c>
      <c r="AK607" s="54">
        <v>2268957.8</v>
      </c>
      <c r="AL607" s="54">
        <v>2277468.78</v>
      </c>
      <c r="AM607" s="54">
        <v>2351206.03</v>
      </c>
      <c r="AN607" s="54">
        <v>2493194.17</v>
      </c>
      <c r="AO607" s="54">
        <v>2548688.83</v>
      </c>
      <c r="AP607" s="53">
        <v>2571543.79</v>
      </c>
      <c r="AQ607" s="53">
        <v>2795806.8</v>
      </c>
      <c r="AR607" s="53">
        <v>2804842.65</v>
      </c>
      <c r="AS607" s="53">
        <v>2877093.0</v>
      </c>
      <c r="AT607" s="53">
        <v>2894067.0</v>
      </c>
      <c r="AU607" s="53">
        <f t="array" ref="AU607">XLOOKUP(C607,'PL TOTAL D0'!A:A,'PL TOTAL D0'!C:C,"")</f>
        <v>2901049</v>
      </c>
    </row>
    <row r="608" ht="15.75" customHeight="1">
      <c r="A608" s="41" t="s">
        <v>43</v>
      </c>
      <c r="B608" s="55" t="s">
        <v>2044</v>
      </c>
      <c r="C608" s="56" t="s">
        <v>2045</v>
      </c>
      <c r="D608" s="9" t="s">
        <v>95</v>
      </c>
      <c r="E608" s="24" t="s">
        <v>29</v>
      </c>
      <c r="F608" s="9" t="s">
        <v>139</v>
      </c>
      <c r="G608" s="44" t="str">
        <f t="shared" si="1"/>
        <v>#N/A</v>
      </c>
      <c r="H608" s="51" t="s">
        <v>140</v>
      </c>
      <c r="I608" s="51" t="s">
        <v>141</v>
      </c>
      <c r="J608" s="44" t="str">
        <f t="shared" si="7"/>
        <v>Não</v>
      </c>
      <c r="K608" s="57">
        <v>45455.0</v>
      </c>
      <c r="L608" s="45"/>
      <c r="M608" s="24" t="s">
        <v>142</v>
      </c>
      <c r="N608" s="58">
        <v>0.003</v>
      </c>
      <c r="O608" s="9" t="s">
        <v>24</v>
      </c>
      <c r="P608" s="59">
        <v>0.0</v>
      </c>
      <c r="Q608" s="60"/>
      <c r="R608" s="139"/>
      <c r="S608" s="24" t="s">
        <v>99</v>
      </c>
      <c r="T608" s="24" t="s">
        <v>2046</v>
      </c>
      <c r="U608" s="9" t="s">
        <v>145</v>
      </c>
      <c r="V608" s="51" t="str">
        <f t="shared" si="8"/>
        <v>Ativo</v>
      </c>
      <c r="W608" s="24" t="s">
        <v>68</v>
      </c>
      <c r="X608" s="52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3"/>
      <c r="AQ608" s="53"/>
      <c r="AR608" s="53"/>
      <c r="AS608" s="53"/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43</v>
      </c>
      <c r="B609" s="42" t="s">
        <v>2047</v>
      </c>
      <c r="C609" s="43" t="s">
        <v>2048</v>
      </c>
      <c r="D609" s="44" t="s">
        <v>18</v>
      </c>
      <c r="E609" s="45" t="s">
        <v>170</v>
      </c>
      <c r="F609" s="44" t="s">
        <v>171</v>
      </c>
      <c r="G609" s="44" t="str">
        <f t="shared" si="1"/>
        <v>Augusto</v>
      </c>
      <c r="H609" s="46" t="s">
        <v>97</v>
      </c>
      <c r="I609" s="46" t="s">
        <v>24</v>
      </c>
      <c r="J609" s="44" t="str">
        <f t="shared" si="7"/>
        <v>Não</v>
      </c>
      <c r="K609" s="47">
        <v>45260.0</v>
      </c>
      <c r="L609" s="45"/>
      <c r="M609" s="45" t="s">
        <v>184</v>
      </c>
      <c r="N609" s="48">
        <v>0.025</v>
      </c>
      <c r="O609" s="44" t="s">
        <v>185</v>
      </c>
      <c r="P609" s="49">
        <v>0.2</v>
      </c>
      <c r="Q609" s="74"/>
      <c r="R609" s="50"/>
      <c r="S609" s="45" t="s">
        <v>99</v>
      </c>
      <c r="T609" s="24" t="s">
        <v>2049</v>
      </c>
      <c r="U609" s="9" t="s">
        <v>174</v>
      </c>
      <c r="V609" s="51" t="str">
        <f t="shared" si="8"/>
        <v>Ativo</v>
      </c>
      <c r="W609" s="45"/>
      <c r="X609" s="52" t="s">
        <v>101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>
        <v>0.0</v>
      </c>
      <c r="AN609" s="54">
        <v>36835.9</v>
      </c>
      <c r="AO609" s="54">
        <v>36047.55</v>
      </c>
      <c r="AP609" s="53">
        <v>38109.64</v>
      </c>
      <c r="AQ609" s="53">
        <v>40194.98</v>
      </c>
      <c r="AR609" s="53">
        <v>40411.36</v>
      </c>
      <c r="AS609" s="53">
        <v>40485.71</v>
      </c>
      <c r="AT609" s="53">
        <v>42057.79</v>
      </c>
      <c r="AU609" s="53">
        <f t="array" ref="AU609">XLOOKUP(C609,'PL TOTAL D0'!A:A,'PL TOTAL D0'!C:C,"")</f>
        <v>43168.93</v>
      </c>
    </row>
    <row r="610" ht="15.75" customHeight="1">
      <c r="A610" s="41" t="s">
        <v>43</v>
      </c>
      <c r="B610" s="42" t="s">
        <v>2047</v>
      </c>
      <c r="C610" s="43" t="s">
        <v>2050</v>
      </c>
      <c r="D610" s="44" t="s">
        <v>18</v>
      </c>
      <c r="E610" s="45" t="s">
        <v>170</v>
      </c>
      <c r="F610" s="44" t="s">
        <v>171</v>
      </c>
      <c r="G610" s="44" t="str">
        <f t="shared" si="1"/>
        <v>Augusto</v>
      </c>
      <c r="H610" s="46" t="s">
        <v>97</v>
      </c>
      <c r="I610" s="46" t="s">
        <v>24</v>
      </c>
      <c r="J610" s="44" t="str">
        <f t="shared" si="7"/>
        <v>Não</v>
      </c>
      <c r="K610" s="47">
        <v>45071.0</v>
      </c>
      <c r="L610" s="45"/>
      <c r="M610" s="45" t="s">
        <v>98</v>
      </c>
      <c r="N610" s="48">
        <v>0.012</v>
      </c>
      <c r="O610" s="44" t="s">
        <v>24</v>
      </c>
      <c r="P610" s="49">
        <v>0.0</v>
      </c>
      <c r="Q610" s="74"/>
      <c r="R610" s="60" t="s">
        <v>2051</v>
      </c>
      <c r="S610" s="45" t="s">
        <v>99</v>
      </c>
      <c r="T610" s="24" t="s">
        <v>2049</v>
      </c>
      <c r="U610" s="9" t="s">
        <v>174</v>
      </c>
      <c r="V610" s="51" t="str">
        <f t="shared" si="8"/>
        <v>Ativo</v>
      </c>
      <c r="W610" s="45"/>
      <c r="X610" s="52" t="s">
        <v>101</v>
      </c>
      <c r="Y610" s="54"/>
      <c r="Z610" s="54"/>
      <c r="AA610" s="54"/>
      <c r="AB610" s="54"/>
      <c r="AC610" s="54"/>
      <c r="AD610" s="54"/>
      <c r="AE610" s="54">
        <v>0.0</v>
      </c>
      <c r="AF610" s="54">
        <v>4494.36</v>
      </c>
      <c r="AG610" s="54">
        <v>9048.26</v>
      </c>
      <c r="AH610" s="54">
        <v>59569.73</v>
      </c>
      <c r="AI610" s="54">
        <v>64630.92</v>
      </c>
      <c r="AJ610" s="54">
        <v>69593.19</v>
      </c>
      <c r="AK610" s="54">
        <v>73684.92</v>
      </c>
      <c r="AL610" s="54">
        <v>78381.66</v>
      </c>
      <c r="AM610" s="54">
        <v>83617.39</v>
      </c>
      <c r="AN610" s="54">
        <v>89160.8</v>
      </c>
      <c r="AO610" s="54">
        <v>93530.33</v>
      </c>
      <c r="AP610" s="53">
        <v>98857.87</v>
      </c>
      <c r="AQ610" s="53">
        <v>104300.0</v>
      </c>
      <c r="AR610" s="53">
        <v>108339.94</v>
      </c>
      <c r="AS610" s="53">
        <v>113573.9</v>
      </c>
      <c r="AT610" s="53">
        <v>119364.1</v>
      </c>
      <c r="AU610" s="53">
        <f t="array" ref="AU610">XLOOKUP(C610,'PL TOTAL D0'!A:A,'PL TOTAL D0'!C:C,"")</f>
        <v>119920.5</v>
      </c>
    </row>
    <row r="611" ht="15.75" customHeight="1">
      <c r="A611" s="41" t="s">
        <v>43</v>
      </c>
      <c r="B611" s="42" t="s">
        <v>2052</v>
      </c>
      <c r="C611" s="43" t="s">
        <v>2053</v>
      </c>
      <c r="D611" s="44" t="s">
        <v>18</v>
      </c>
      <c r="E611" s="45" t="s">
        <v>19</v>
      </c>
      <c r="F611" s="44" t="s">
        <v>250</v>
      </c>
      <c r="G611" s="44" t="str">
        <f t="shared" si="1"/>
        <v>Augusto</v>
      </c>
      <c r="H611" s="46" t="s">
        <v>97</v>
      </c>
      <c r="I611" s="46" t="s">
        <v>24</v>
      </c>
      <c r="J611" s="44" t="str">
        <f t="shared" si="7"/>
        <v>Não</v>
      </c>
      <c r="K611" s="47">
        <v>44951.0</v>
      </c>
      <c r="L611" s="45"/>
      <c r="M611" s="45" t="s">
        <v>263</v>
      </c>
      <c r="N611" s="48">
        <v>0.025</v>
      </c>
      <c r="O611" s="44" t="s">
        <v>48</v>
      </c>
      <c r="P611" s="49">
        <v>0.2</v>
      </c>
      <c r="Q611" s="139"/>
      <c r="R611" s="139"/>
      <c r="S611" s="45" t="s">
        <v>99</v>
      </c>
      <c r="T611" s="24" t="s">
        <v>2054</v>
      </c>
      <c r="U611" s="9" t="s">
        <v>29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>
        <v>0.5</v>
      </c>
      <c r="AC611" s="54">
        <v>129462.59</v>
      </c>
      <c r="AD611" s="54">
        <v>144797.29</v>
      </c>
      <c r="AE611" s="54">
        <v>145316.61</v>
      </c>
      <c r="AF611" s="54">
        <v>145842.39</v>
      </c>
      <c r="AG611" s="54">
        <v>147938.64</v>
      </c>
      <c r="AH611" s="54">
        <v>152357.62</v>
      </c>
      <c r="AI611" s="54">
        <v>156012.55</v>
      </c>
      <c r="AJ611" s="54">
        <v>154568.8</v>
      </c>
      <c r="AK611" s="54">
        <v>194407.84</v>
      </c>
      <c r="AL611" s="54">
        <v>193488.64</v>
      </c>
      <c r="AM611" s="54">
        <v>200174.42</v>
      </c>
      <c r="AN611" s="54">
        <v>205376.18</v>
      </c>
      <c r="AO611" s="54">
        <v>197933.0</v>
      </c>
      <c r="AP611" s="53">
        <v>199573.02</v>
      </c>
      <c r="AQ611" s="53">
        <v>216644.68</v>
      </c>
      <c r="AR611" s="53">
        <v>213157.32</v>
      </c>
      <c r="AS611" s="53">
        <v>210811.6</v>
      </c>
      <c r="AT611" s="53">
        <v>211610.3</v>
      </c>
      <c r="AU611" s="53">
        <f t="array" ref="AU611">XLOOKUP(C611,'PL TOTAL D0'!A:A,'PL TOTAL D0'!C:C,"")</f>
        <v>213818.8</v>
      </c>
    </row>
    <row r="612" ht="15.75" customHeight="1">
      <c r="A612" s="41" t="s">
        <v>43</v>
      </c>
      <c r="B612" s="42" t="s">
        <v>2055</v>
      </c>
      <c r="C612" s="43" t="s">
        <v>2056</v>
      </c>
      <c r="D612" s="44" t="s">
        <v>18</v>
      </c>
      <c r="E612" s="45" t="s">
        <v>29</v>
      </c>
      <c r="F612" s="9" t="s">
        <v>621</v>
      </c>
      <c r="G612" s="44" t="str">
        <f t="shared" si="1"/>
        <v>Augusto</v>
      </c>
      <c r="H612" s="51" t="s">
        <v>140</v>
      </c>
      <c r="I612" s="51" t="s">
        <v>213</v>
      </c>
      <c r="J612" s="44" t="str">
        <f t="shared" si="7"/>
        <v>Não</v>
      </c>
      <c r="K612" s="47">
        <v>45042.0</v>
      </c>
      <c r="L612" s="45"/>
      <c r="M612" s="45" t="s">
        <v>263</v>
      </c>
      <c r="N612" s="48">
        <v>0.02</v>
      </c>
      <c r="O612" s="44" t="s">
        <v>48</v>
      </c>
      <c r="P612" s="49">
        <v>0.2</v>
      </c>
      <c r="Q612" s="60"/>
      <c r="R612" s="70" t="s">
        <v>2057</v>
      </c>
      <c r="S612" s="45" t="s">
        <v>99</v>
      </c>
      <c r="T612" s="24" t="s">
        <v>2058</v>
      </c>
      <c r="U612" s="9" t="s">
        <v>29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/>
      <c r="AF612" s="54">
        <v>504162.28</v>
      </c>
      <c r="AG612" s="54">
        <v>618853.27</v>
      </c>
      <c r="AH612" s="54">
        <v>636897.62</v>
      </c>
      <c r="AI612" s="54">
        <v>652844.08</v>
      </c>
      <c r="AJ612" s="54">
        <v>641406.1</v>
      </c>
      <c r="AK612" s="54">
        <v>642259.74</v>
      </c>
      <c r="AL612" s="54">
        <v>635116.45</v>
      </c>
      <c r="AM612" s="54">
        <v>657145.17</v>
      </c>
      <c r="AN612" s="54">
        <v>674875.78</v>
      </c>
      <c r="AO612" s="54">
        <v>651865.15</v>
      </c>
      <c r="AP612" s="53">
        <v>575384.85</v>
      </c>
      <c r="AQ612" s="53">
        <v>582727.07</v>
      </c>
      <c r="AR612" s="53">
        <v>918.37</v>
      </c>
      <c r="AS612" s="53">
        <v>918.37</v>
      </c>
      <c r="AT612" s="53">
        <v>967.08</v>
      </c>
      <c r="AU612" s="53">
        <f t="array" ref="AU612">XLOOKUP(C612,'PL TOTAL D0'!A:A,'PL TOTAL D0'!C:C,"")</f>
        <v>967.08</v>
      </c>
    </row>
    <row r="613" ht="15.75" customHeight="1">
      <c r="A613" s="41" t="s">
        <v>43</v>
      </c>
      <c r="B613" s="61" t="s">
        <v>2059</v>
      </c>
      <c r="C613" s="43" t="s">
        <v>2060</v>
      </c>
      <c r="D613" s="44" t="s">
        <v>95</v>
      </c>
      <c r="E613" s="45" t="s">
        <v>29</v>
      </c>
      <c r="F613" s="44" t="s">
        <v>2061</v>
      </c>
      <c r="G613" s="44" t="str">
        <f t="shared" si="1"/>
        <v>Augusto</v>
      </c>
      <c r="H613" s="51" t="s">
        <v>140</v>
      </c>
      <c r="I613" s="46" t="s">
        <v>24</v>
      </c>
      <c r="J613" s="44" t="str">
        <f t="shared" si="7"/>
        <v>Sim</v>
      </c>
      <c r="K613" s="47">
        <v>45012.0</v>
      </c>
      <c r="L613" s="45"/>
      <c r="M613" s="45" t="s">
        <v>47</v>
      </c>
      <c r="N613" s="48">
        <v>0.015</v>
      </c>
      <c r="O613" s="44" t="s">
        <v>48</v>
      </c>
      <c r="P613" s="49">
        <v>0.1</v>
      </c>
      <c r="Q613" s="174" t="s">
        <v>2062</v>
      </c>
      <c r="R613" s="139"/>
      <c r="S613" s="45" t="s">
        <v>99</v>
      </c>
      <c r="T613" s="24" t="s">
        <v>2063</v>
      </c>
      <c r="U613" s="9" t="s">
        <v>29</v>
      </c>
      <c r="V613" s="51" t="str">
        <f t="shared" si="8"/>
        <v>Ativo</v>
      </c>
      <c r="W613" s="45"/>
      <c r="X613" s="52" t="s">
        <v>110</v>
      </c>
      <c r="Y613" s="54"/>
      <c r="Z613" s="54"/>
      <c r="AA613" s="54"/>
      <c r="AB613" s="54"/>
      <c r="AC613" s="54"/>
      <c r="AD613" s="54"/>
      <c r="AE613" s="54">
        <v>350337.58</v>
      </c>
      <c r="AF613" s="54">
        <v>351903.67</v>
      </c>
      <c r="AG613" s="54">
        <v>340102.23</v>
      </c>
      <c r="AH613" s="54">
        <v>332995.49</v>
      </c>
      <c r="AI613" s="54">
        <v>314336.41</v>
      </c>
      <c r="AJ613" s="54">
        <v>242316.62</v>
      </c>
      <c r="AK613" s="54">
        <v>213072.17</v>
      </c>
      <c r="AL613" s="54">
        <v>172288.07</v>
      </c>
      <c r="AM613" s="54">
        <v>135635.54</v>
      </c>
      <c r="AN613" s="54">
        <v>82464.94</v>
      </c>
      <c r="AO613" s="54">
        <v>50275.19</v>
      </c>
      <c r="AP613" s="53">
        <v>16773.51</v>
      </c>
      <c r="AQ613" s="53">
        <v>16731.64</v>
      </c>
      <c r="AR613" s="53">
        <v>16735.57</v>
      </c>
      <c r="AS613" s="53">
        <v>16733.84</v>
      </c>
      <c r="AT613" s="53">
        <v>16736.52</v>
      </c>
      <c r="AU613" s="53">
        <f t="array" ref="AU613">XLOOKUP(C613,'PL TOTAL D0'!A:A,'PL TOTAL D0'!C:C,"")</f>
        <v>16721.14</v>
      </c>
    </row>
    <row r="614" ht="15.75" customHeight="1">
      <c r="A614" s="41" t="s">
        <v>43</v>
      </c>
      <c r="B614" s="115" t="s">
        <v>2064</v>
      </c>
      <c r="C614" s="56" t="s">
        <v>2065</v>
      </c>
      <c r="D614" s="9" t="s">
        <v>95</v>
      </c>
      <c r="E614" s="24" t="s">
        <v>29</v>
      </c>
      <c r="F614" s="9" t="s">
        <v>2066</v>
      </c>
      <c r="G614" s="44" t="str">
        <f t="shared" si="1"/>
        <v>Bruno</v>
      </c>
      <c r="H614" s="51" t="s">
        <v>114</v>
      </c>
      <c r="I614" s="51" t="s">
        <v>24</v>
      </c>
      <c r="J614" s="44" t="str">
        <f t="shared" si="7"/>
        <v>Não</v>
      </c>
      <c r="K614" s="57">
        <v>45469.0</v>
      </c>
      <c r="L614" s="45"/>
      <c r="M614" s="24" t="s">
        <v>47</v>
      </c>
      <c r="N614" s="58">
        <v>0.01</v>
      </c>
      <c r="O614" s="9" t="s">
        <v>48</v>
      </c>
      <c r="P614" s="59">
        <v>0.1</v>
      </c>
      <c r="Q614" s="174"/>
      <c r="R614" s="139"/>
      <c r="S614" s="24" t="s">
        <v>99</v>
      </c>
      <c r="T614" s="24" t="s">
        <v>2067</v>
      </c>
      <c r="U614" s="9" t="s">
        <v>29</v>
      </c>
      <c r="V614" s="51" t="str">
        <f t="shared" si="8"/>
        <v>Ativo</v>
      </c>
      <c r="W614" s="24" t="s">
        <v>68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1026925.0</v>
      </c>
      <c r="AU614" s="53">
        <f t="array" ref="AU614">XLOOKUP(C614,'PL TOTAL D0'!A:A,'PL TOTAL D0'!C:C,"")</f>
        <v>1031229</v>
      </c>
    </row>
    <row r="615" ht="15.75" customHeight="1">
      <c r="A615" s="6" t="s">
        <v>43</v>
      </c>
      <c r="B615" s="55" t="s">
        <v>2068</v>
      </c>
      <c r="C615" s="56" t="s">
        <v>2069</v>
      </c>
      <c r="D615" s="9" t="s">
        <v>18</v>
      </c>
      <c r="E615" s="24" t="s">
        <v>29</v>
      </c>
      <c r="F615" s="9" t="s">
        <v>120</v>
      </c>
      <c r="G615" s="44" t="str">
        <f t="shared" si="1"/>
        <v>#N/A</v>
      </c>
      <c r="H615" s="51" t="s">
        <v>97</v>
      </c>
      <c r="I615" s="51" t="s">
        <v>24</v>
      </c>
      <c r="J615" s="44" t="str">
        <f t="shared" si="7"/>
        <v>Não</v>
      </c>
      <c r="K615" s="57">
        <v>45341.0</v>
      </c>
      <c r="L615" s="45"/>
      <c r="M615" s="24" t="s">
        <v>131</v>
      </c>
      <c r="N615" s="58">
        <v>0.01</v>
      </c>
      <c r="O615" s="9" t="s">
        <v>48</v>
      </c>
      <c r="P615" s="59">
        <v>0.0</v>
      </c>
      <c r="Q615" s="60"/>
      <c r="R615" s="139"/>
      <c r="S615" s="24" t="s">
        <v>99</v>
      </c>
      <c r="T615" s="24" t="s">
        <v>2070</v>
      </c>
      <c r="U615" s="9" t="s">
        <v>29</v>
      </c>
      <c r="V615" s="51" t="str">
        <f t="shared" si="8"/>
        <v>Ativo</v>
      </c>
      <c r="W615" s="45"/>
      <c r="X615" s="52" t="s">
        <v>110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>
        <v>35089.67</v>
      </c>
      <c r="AQ615" s="53">
        <v>54451.84</v>
      </c>
      <c r="AR615" s="53">
        <v>54735.12</v>
      </c>
      <c r="AS615" s="53">
        <v>40428.39</v>
      </c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43</v>
      </c>
      <c r="B616" s="42" t="s">
        <v>2071</v>
      </c>
      <c r="C616" s="43" t="s">
        <v>2072</v>
      </c>
      <c r="D616" s="44" t="s">
        <v>18</v>
      </c>
      <c r="E616" s="45" t="s">
        <v>29</v>
      </c>
      <c r="F616" s="44" t="s">
        <v>135</v>
      </c>
      <c r="G616" s="44" t="str">
        <f t="shared" si="1"/>
        <v>Augusto</v>
      </c>
      <c r="H616" s="51" t="s">
        <v>97</v>
      </c>
      <c r="I616" s="51" t="s">
        <v>24</v>
      </c>
      <c r="J616" s="44" t="str">
        <f t="shared" si="7"/>
        <v>Não</v>
      </c>
      <c r="K616" s="47">
        <v>45041.0</v>
      </c>
      <c r="L616" s="45"/>
      <c r="M616" s="45" t="s">
        <v>55</v>
      </c>
      <c r="N616" s="48">
        <v>0.007</v>
      </c>
      <c r="O616" s="44" t="s">
        <v>24</v>
      </c>
      <c r="P616" s="49">
        <v>0.0</v>
      </c>
      <c r="Q616" s="139"/>
      <c r="R616" s="139"/>
      <c r="S616" s="45" t="s">
        <v>99</v>
      </c>
      <c r="T616" s="24" t="s">
        <v>2073</v>
      </c>
      <c r="U616" s="9" t="s">
        <v>29</v>
      </c>
      <c r="V616" s="51" t="str">
        <f t="shared" si="8"/>
        <v>Ativo</v>
      </c>
      <c r="W616" s="45"/>
      <c r="X616" s="52" t="s">
        <v>110</v>
      </c>
      <c r="Y616" s="54"/>
      <c r="Z616" s="54"/>
      <c r="AA616" s="54"/>
      <c r="AB616" s="54"/>
      <c r="AC616" s="54"/>
      <c r="AD616" s="54"/>
      <c r="AE616" s="54">
        <v>0.0</v>
      </c>
      <c r="AF616" s="54">
        <v>107406.13</v>
      </c>
      <c r="AG616" s="54">
        <v>108108.28</v>
      </c>
      <c r="AH616" s="54">
        <v>107124.87</v>
      </c>
      <c r="AI616" s="54">
        <v>107989.96</v>
      </c>
      <c r="AJ616" s="54">
        <v>108656.69</v>
      </c>
      <c r="AK616" s="54">
        <v>109097.2</v>
      </c>
      <c r="AL616" s="54">
        <v>107631.81</v>
      </c>
      <c r="AM616" s="54">
        <v>109898.82</v>
      </c>
      <c r="AN616" s="54">
        <v>122192.3</v>
      </c>
      <c r="AO616" s="54">
        <v>138269.42</v>
      </c>
      <c r="AP616" s="53">
        <v>139093.12</v>
      </c>
      <c r="AQ616" s="53">
        <v>140285.0</v>
      </c>
      <c r="AR616" s="53">
        <v>155862.91</v>
      </c>
      <c r="AS616" s="53">
        <v>140794.6</v>
      </c>
      <c r="AT616" s="53">
        <v>141707.2</v>
      </c>
      <c r="AU616" s="53">
        <f t="array" ref="AU616">XLOOKUP(C616,'PL TOTAL D0'!A:A,'PL TOTAL D0'!C:C,"")</f>
        <v>141880.2</v>
      </c>
    </row>
    <row r="617" ht="15.75" customHeight="1">
      <c r="A617" s="41" t="s">
        <v>43</v>
      </c>
      <c r="B617" s="66" t="s">
        <v>2074</v>
      </c>
      <c r="C617" s="43" t="s">
        <v>2075</v>
      </c>
      <c r="D617" s="44" t="s">
        <v>18</v>
      </c>
      <c r="E617" s="45" t="s">
        <v>29</v>
      </c>
      <c r="F617" s="44" t="s">
        <v>288</v>
      </c>
      <c r="G617" s="44" t="str">
        <f t="shared" si="1"/>
        <v>#N/A</v>
      </c>
      <c r="H617" s="51" t="s">
        <v>140</v>
      </c>
      <c r="I617" s="46" t="s">
        <v>155</v>
      </c>
      <c r="J617" s="44" t="str">
        <f t="shared" si="7"/>
        <v>Não</v>
      </c>
      <c r="K617" s="47">
        <v>45218.0</v>
      </c>
      <c r="L617" s="45"/>
      <c r="M617" s="45" t="s">
        <v>121</v>
      </c>
      <c r="N617" s="48">
        <v>0.0</v>
      </c>
      <c r="O617" s="44" t="s">
        <v>24</v>
      </c>
      <c r="P617" s="49">
        <v>0.0</v>
      </c>
      <c r="Q617" s="139"/>
      <c r="R617" s="139"/>
      <c r="S617" s="45" t="s">
        <v>362</v>
      </c>
      <c r="T617" s="24" t="s">
        <v>2076</v>
      </c>
      <c r="U617" s="9" t="s">
        <v>29</v>
      </c>
      <c r="V617" s="51" t="str">
        <f t="shared" si="8"/>
        <v>Ativo</v>
      </c>
      <c r="W617" s="45"/>
      <c r="X617" s="52" t="s">
        <v>110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>
        <v>0.0</v>
      </c>
      <c r="AM617" s="54">
        <v>0.0</v>
      </c>
      <c r="AN617" s="54">
        <v>0.0</v>
      </c>
      <c r="AO617" s="54">
        <v>0.0</v>
      </c>
      <c r="AP617" s="53">
        <v>0.0</v>
      </c>
      <c r="AQ617" s="53">
        <v>0.0</v>
      </c>
      <c r="AR617" s="53">
        <v>0.0</v>
      </c>
      <c r="AS617" s="53">
        <v>0.0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6" t="s">
        <v>43</v>
      </c>
      <c r="B618" s="64" t="s">
        <v>2077</v>
      </c>
      <c r="C618" s="65" t="s">
        <v>2078</v>
      </c>
      <c r="D618" s="9" t="s">
        <v>18</v>
      </c>
      <c r="E618" s="24" t="s">
        <v>29</v>
      </c>
      <c r="F618" s="9" t="s">
        <v>621</v>
      </c>
      <c r="G618" s="44" t="str">
        <f t="shared" si="1"/>
        <v>Augusto</v>
      </c>
      <c r="H618" s="51" t="s">
        <v>97</v>
      </c>
      <c r="I618" s="51" t="s">
        <v>24</v>
      </c>
      <c r="J618" s="44" t="str">
        <f>IF(Q617=0,"Não","Sim")</f>
        <v>Não</v>
      </c>
      <c r="K618" s="57">
        <v>45385.0</v>
      </c>
      <c r="L618" s="45"/>
      <c r="M618" s="24" t="s">
        <v>55</v>
      </c>
      <c r="N618" s="58">
        <v>0.012</v>
      </c>
      <c r="O618" s="9" t="s">
        <v>24</v>
      </c>
      <c r="P618" s="59">
        <v>0.0</v>
      </c>
      <c r="Q618" s="15" t="s">
        <v>2079</v>
      </c>
      <c r="R618" s="139"/>
      <c r="S618" s="24" t="s">
        <v>99</v>
      </c>
      <c r="T618" s="5" t="s">
        <v>2080</v>
      </c>
      <c r="U618" s="9" t="s">
        <v>29</v>
      </c>
      <c r="V618" s="51" t="str">
        <f t="shared" si="8"/>
        <v>Ativo</v>
      </c>
      <c r="W618" s="45"/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>
        <v>148083.84</v>
      </c>
      <c r="AS618" s="53">
        <v>213173.1</v>
      </c>
      <c r="AT618" s="53">
        <v>241077.5</v>
      </c>
      <c r="AU618" s="53">
        <f t="array" ref="AU618">XLOOKUP(C618,'PL TOTAL D0'!A:A,'PL TOTAL D0'!C:C,"")</f>
        <v>241716.5</v>
      </c>
    </row>
    <row r="619" ht="15.75" customHeight="1">
      <c r="A619" s="41" t="s">
        <v>43</v>
      </c>
      <c r="B619" s="42" t="s">
        <v>2081</v>
      </c>
      <c r="C619" s="43" t="s">
        <v>2082</v>
      </c>
      <c r="D619" s="44" t="s">
        <v>18</v>
      </c>
      <c r="E619" s="45" t="s">
        <v>170</v>
      </c>
      <c r="F619" s="44" t="s">
        <v>171</v>
      </c>
      <c r="G619" s="44" t="str">
        <f t="shared" si="1"/>
        <v>Augusto</v>
      </c>
      <c r="H619" s="46" t="s">
        <v>140</v>
      </c>
      <c r="I619" s="46" t="s">
        <v>213</v>
      </c>
      <c r="J619" s="44" t="str">
        <f t="shared" ref="J619:J676" si="9">IF(Q619=0,"Não","Sim")</f>
        <v>Não</v>
      </c>
      <c r="K619" s="47">
        <v>45159.0</v>
      </c>
      <c r="L619" s="62"/>
      <c r="M619" s="45" t="s">
        <v>55</v>
      </c>
      <c r="N619" s="48">
        <v>0.012</v>
      </c>
      <c r="O619" s="44" t="s">
        <v>24</v>
      </c>
      <c r="P619" s="49">
        <v>0.0</v>
      </c>
      <c r="Q619" s="74"/>
      <c r="R619" s="236" t="s">
        <v>2083</v>
      </c>
      <c r="S619" s="45" t="s">
        <v>99</v>
      </c>
      <c r="T619" s="24" t="s">
        <v>2084</v>
      </c>
      <c r="U619" s="9" t="s">
        <v>174</v>
      </c>
      <c r="V619" s="51" t="str">
        <f t="shared" si="8"/>
        <v>Ativo</v>
      </c>
      <c r="W619" s="45"/>
      <c r="X619" s="52" t="s">
        <v>101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48613.69</v>
      </c>
      <c r="AK619" s="54">
        <v>38676.69</v>
      </c>
      <c r="AL619" s="54">
        <v>0.05</v>
      </c>
      <c r="AM619" s="54">
        <v>0.05</v>
      </c>
      <c r="AN619" s="54">
        <v>0.05</v>
      </c>
      <c r="AO619" s="54">
        <v>0.05</v>
      </c>
      <c r="AP619" s="53">
        <v>0.16</v>
      </c>
      <c r="AQ619" s="53">
        <v>0.16</v>
      </c>
      <c r="AR619" s="53">
        <v>0.16</v>
      </c>
      <c r="AS619" s="53">
        <v>0.16</v>
      </c>
      <c r="AT619" s="53">
        <v>0.16</v>
      </c>
      <c r="AU619" s="53">
        <f t="array" ref="AU619">XLOOKUP(C619,'PL TOTAL D0'!A:A,'PL TOTAL D0'!C:C,"")</f>
        <v>0.16</v>
      </c>
    </row>
    <row r="620" ht="15.75" customHeight="1">
      <c r="A620" s="41" t="s">
        <v>43</v>
      </c>
      <c r="B620" s="42" t="s">
        <v>2085</v>
      </c>
      <c r="C620" s="43" t="s">
        <v>2086</v>
      </c>
      <c r="D620" s="44" t="s">
        <v>18</v>
      </c>
      <c r="E620" s="45" t="s">
        <v>29</v>
      </c>
      <c r="F620" s="44" t="s">
        <v>288</v>
      </c>
      <c r="G620" s="44" t="str">
        <f t="shared" si="1"/>
        <v>#N/A</v>
      </c>
      <c r="H620" s="46" t="s">
        <v>140</v>
      </c>
      <c r="I620" s="51" t="s">
        <v>155</v>
      </c>
      <c r="J620" s="44" t="str">
        <f t="shared" si="9"/>
        <v>Não</v>
      </c>
      <c r="K620" s="47">
        <v>45159.0</v>
      </c>
      <c r="L620" s="62"/>
      <c r="M620" s="45" t="s">
        <v>121</v>
      </c>
      <c r="N620" s="48">
        <v>0.0</v>
      </c>
      <c r="O620" s="44" t="s">
        <v>24</v>
      </c>
      <c r="P620" s="49">
        <v>0.0</v>
      </c>
      <c r="Q620" s="139"/>
      <c r="R620" s="237" t="s">
        <v>2087</v>
      </c>
      <c r="S620" s="45" t="s">
        <v>362</v>
      </c>
      <c r="T620" s="24" t="s">
        <v>2088</v>
      </c>
      <c r="U620" s="9" t="s">
        <v>29</v>
      </c>
      <c r="V620" s="51" t="str">
        <f t="shared" si="8"/>
        <v>Ativo</v>
      </c>
      <c r="W620" s="45"/>
      <c r="X620" s="52" t="s">
        <v>110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>
        <v>0.0</v>
      </c>
      <c r="AJ620" s="54">
        <v>0.0</v>
      </c>
      <c r="AK620" s="54">
        <v>0.0</v>
      </c>
      <c r="AL620" s="54">
        <v>0.0</v>
      </c>
      <c r="AM620" s="54">
        <v>0.0</v>
      </c>
      <c r="AN620" s="54">
        <v>0.0</v>
      </c>
      <c r="AO620" s="54">
        <v>0.0</v>
      </c>
      <c r="AP620" s="53">
        <v>0.0</v>
      </c>
      <c r="AQ620" s="53">
        <v>0.0</v>
      </c>
      <c r="AR620" s="53">
        <v>0.0</v>
      </c>
      <c r="AS620" s="53">
        <v>0.0</v>
      </c>
      <c r="AT620" s="53">
        <v>0.0</v>
      </c>
      <c r="AU620" s="53" t="str">
        <f t="array" ref="AU620">XLOOKUP(C620,'PL TOTAL D0'!A:A,'PL TOTAL D0'!C:C,"")</f>
        <v/>
      </c>
    </row>
    <row r="621" ht="15.75" customHeight="1">
      <c r="A621" s="41" t="s">
        <v>43</v>
      </c>
      <c r="B621" s="55" t="s">
        <v>2089</v>
      </c>
      <c r="C621" s="43" t="s">
        <v>2090</v>
      </c>
      <c r="D621" s="44" t="s">
        <v>18</v>
      </c>
      <c r="E621" s="45" t="s">
        <v>19</v>
      </c>
      <c r="F621" s="44" t="s">
        <v>20</v>
      </c>
      <c r="G621" s="44" t="str">
        <f t="shared" si="1"/>
        <v>Bruno</v>
      </c>
      <c r="H621" s="46" t="s">
        <v>97</v>
      </c>
      <c r="I621" s="46" t="s">
        <v>24</v>
      </c>
      <c r="J621" s="44" t="str">
        <f t="shared" si="9"/>
        <v>Não</v>
      </c>
      <c r="K621" s="47">
        <v>44951.0</v>
      </c>
      <c r="L621" s="45"/>
      <c r="M621" s="45" t="s">
        <v>55</v>
      </c>
      <c r="N621" s="48">
        <v>0.012</v>
      </c>
      <c r="O621" s="44" t="s">
        <v>24</v>
      </c>
      <c r="P621" s="49">
        <v>0.0</v>
      </c>
      <c r="Q621" s="41"/>
      <c r="R621" s="60" t="s">
        <v>2091</v>
      </c>
      <c r="S621" s="45" t="s">
        <v>99</v>
      </c>
      <c r="T621" s="24" t="s">
        <v>2092</v>
      </c>
      <c r="U621" s="9" t="s">
        <v>19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>
        <v>640201.03</v>
      </c>
      <c r="AD621" s="54">
        <v>841947.6</v>
      </c>
      <c r="AE621" s="54">
        <v>851371.63</v>
      </c>
      <c r="AF621" s="54">
        <v>857106.85</v>
      </c>
      <c r="AG621" s="54">
        <v>820233.94</v>
      </c>
      <c r="AH621" s="54">
        <v>782725.41</v>
      </c>
      <c r="AI621" s="54">
        <v>788355.82</v>
      </c>
      <c r="AJ621" s="54">
        <v>815467.53</v>
      </c>
      <c r="AK621" s="54">
        <v>821280.09</v>
      </c>
      <c r="AL621" s="54">
        <v>827608.99</v>
      </c>
      <c r="AM621" s="54">
        <v>833741.49</v>
      </c>
      <c r="AN621" s="54">
        <v>855396.58</v>
      </c>
      <c r="AO621" s="54">
        <v>862753.85</v>
      </c>
      <c r="AP621" s="53">
        <v>969583.34</v>
      </c>
      <c r="AQ621" s="53">
        <v>978638.13</v>
      </c>
      <c r="AR621" s="53">
        <v>986443.11</v>
      </c>
      <c r="AS621" s="53">
        <v>989632.5</v>
      </c>
      <c r="AT621" s="53">
        <v>1067985.0</v>
      </c>
      <c r="AU621" s="53">
        <f t="array" ref="AU621">XLOOKUP(C621,'PL TOTAL D0'!A:A,'PL TOTAL D0'!C:C,"")</f>
        <v>1068823</v>
      </c>
    </row>
    <row r="622" ht="15.75" customHeight="1">
      <c r="A622" s="41" t="s">
        <v>43</v>
      </c>
      <c r="B622" s="128" t="s">
        <v>2093</v>
      </c>
      <c r="C622" s="43" t="s">
        <v>2094</v>
      </c>
      <c r="D622" s="44" t="s">
        <v>18</v>
      </c>
      <c r="E622" s="45" t="s">
        <v>170</v>
      </c>
      <c r="F622" s="44" t="s">
        <v>191</v>
      </c>
      <c r="G622" s="44" t="str">
        <f t="shared" si="1"/>
        <v>Augusto</v>
      </c>
      <c r="H622" s="46" t="s">
        <v>97</v>
      </c>
      <c r="I622" s="46" t="s">
        <v>24</v>
      </c>
      <c r="J622" s="44" t="str">
        <f t="shared" si="9"/>
        <v>Não</v>
      </c>
      <c r="K622" s="47">
        <v>45075.0</v>
      </c>
      <c r="L622" s="45"/>
      <c r="M622" s="45" t="s">
        <v>55</v>
      </c>
      <c r="N622" s="48">
        <v>0.012</v>
      </c>
      <c r="O622" s="44" t="s">
        <v>24</v>
      </c>
      <c r="P622" s="49">
        <v>0.0</v>
      </c>
      <c r="Q622" s="139"/>
      <c r="R622" s="139"/>
      <c r="S622" s="45" t="s">
        <v>99</v>
      </c>
      <c r="T622" s="24" t="s">
        <v>2095</v>
      </c>
      <c r="U622" s="9" t="s">
        <v>174</v>
      </c>
      <c r="V622" s="51" t="str">
        <f t="shared" si="8"/>
        <v>Ativo</v>
      </c>
      <c r="W622" s="45"/>
      <c r="X622" s="52" t="s">
        <v>101</v>
      </c>
      <c r="Y622" s="54"/>
      <c r="Z622" s="54"/>
      <c r="AA622" s="54"/>
      <c r="AB622" s="54"/>
      <c r="AC622" s="54"/>
      <c r="AD622" s="54"/>
      <c r="AE622" s="54">
        <v>0.0</v>
      </c>
      <c r="AF622" s="54">
        <v>0.0</v>
      </c>
      <c r="AG622" s="54">
        <v>357473.9</v>
      </c>
      <c r="AH622" s="54">
        <v>352698.01</v>
      </c>
      <c r="AI622" s="54">
        <v>342580.44</v>
      </c>
      <c r="AJ622" s="54">
        <v>333648.49</v>
      </c>
      <c r="AK622" s="54">
        <v>323131.19</v>
      </c>
      <c r="AL622" s="54">
        <v>312639.69</v>
      </c>
      <c r="AM622" s="54">
        <v>315737.75</v>
      </c>
      <c r="AN622" s="54">
        <v>306187.49</v>
      </c>
      <c r="AO622" s="54">
        <v>292129.58</v>
      </c>
      <c r="AP622" s="53">
        <v>283839.87</v>
      </c>
      <c r="AQ622" s="53">
        <v>273707.75</v>
      </c>
      <c r="AR622" s="53">
        <v>250411.36</v>
      </c>
      <c r="AS622" s="53">
        <v>240760.1</v>
      </c>
      <c r="AT622" s="53">
        <v>231413.5</v>
      </c>
      <c r="AU622" s="53">
        <f t="array" ref="AU622">XLOOKUP(C622,'PL TOTAL D0'!A:A,'PL TOTAL D0'!C:C,"")</f>
        <v>230352.2</v>
      </c>
    </row>
    <row r="623" ht="15.75" customHeight="1">
      <c r="A623" s="6" t="s">
        <v>43</v>
      </c>
      <c r="B623" s="55" t="s">
        <v>2096</v>
      </c>
      <c r="C623" s="56" t="s">
        <v>2097</v>
      </c>
      <c r="D623" s="9" t="s">
        <v>18</v>
      </c>
      <c r="E623" s="24" t="s">
        <v>29</v>
      </c>
      <c r="F623" s="9" t="s">
        <v>135</v>
      </c>
      <c r="G623" s="44" t="str">
        <f t="shared" si="1"/>
        <v>Augusto</v>
      </c>
      <c r="H623" s="51" t="s">
        <v>97</v>
      </c>
      <c r="I623" s="51" t="s">
        <v>24</v>
      </c>
      <c r="J623" s="44" t="str">
        <f t="shared" si="9"/>
        <v>Não</v>
      </c>
      <c r="K623" s="57">
        <v>45308.0</v>
      </c>
      <c r="L623" s="45"/>
      <c r="M623" s="24" t="s">
        <v>121</v>
      </c>
      <c r="N623" s="58">
        <v>0.0</v>
      </c>
      <c r="O623" s="9" t="s">
        <v>24</v>
      </c>
      <c r="P623" s="59">
        <v>0.0</v>
      </c>
      <c r="Q623" s="139"/>
      <c r="R623" s="139"/>
      <c r="S623" s="24" t="s">
        <v>99</v>
      </c>
      <c r="T623" s="24" t="s">
        <v>2098</v>
      </c>
      <c r="U623" s="9" t="s">
        <v>29</v>
      </c>
      <c r="V623" s="51" t="str">
        <f t="shared" si="8"/>
        <v>Ativo</v>
      </c>
      <c r="W623" s="45"/>
      <c r="X623" s="52" t="s">
        <v>110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>
        <v>995.42</v>
      </c>
      <c r="AP623" s="53">
        <v>1299.02</v>
      </c>
      <c r="AQ623" s="53">
        <v>1301.52</v>
      </c>
      <c r="AR623" s="53">
        <v>1296.73</v>
      </c>
      <c r="AS623" s="53">
        <v>1303.74</v>
      </c>
      <c r="AT623" s="53">
        <v>1300.2</v>
      </c>
      <c r="AU623" s="53">
        <f t="array" ref="AU623">XLOOKUP(C623,'PL TOTAL D0'!A:A,'PL TOTAL D0'!C:C,"")</f>
        <v>1302.82</v>
      </c>
    </row>
    <row r="624" ht="15.75" customHeight="1">
      <c r="A624" s="41" t="s">
        <v>43</v>
      </c>
      <c r="B624" s="238" t="s">
        <v>2099</v>
      </c>
      <c r="C624" s="43" t="s">
        <v>2100</v>
      </c>
      <c r="D624" s="44" t="s">
        <v>18</v>
      </c>
      <c r="E624" s="45" t="s">
        <v>170</v>
      </c>
      <c r="F624" s="44" t="s">
        <v>191</v>
      </c>
      <c r="G624" s="44" t="str">
        <f t="shared" si="1"/>
        <v>Augusto</v>
      </c>
      <c r="H624" s="46" t="s">
        <v>140</v>
      </c>
      <c r="I624" s="51" t="s">
        <v>213</v>
      </c>
      <c r="J624" s="44" t="str">
        <f t="shared" si="9"/>
        <v>Não</v>
      </c>
      <c r="K624" s="47">
        <v>45043.0</v>
      </c>
      <c r="L624" s="45"/>
      <c r="M624" s="45" t="s">
        <v>188</v>
      </c>
      <c r="N624" s="48">
        <v>0.008</v>
      </c>
      <c r="O624" s="44" t="s">
        <v>189</v>
      </c>
      <c r="P624" s="49">
        <v>0.1</v>
      </c>
      <c r="Q624" s="139"/>
      <c r="R624" s="239" t="s">
        <v>2101</v>
      </c>
      <c r="S624" s="45" t="s">
        <v>99</v>
      </c>
      <c r="T624" s="24" t="s">
        <v>2102</v>
      </c>
      <c r="U624" s="9" t="s">
        <v>861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>
        <v>0.0</v>
      </c>
      <c r="AD624" s="54">
        <v>0.0</v>
      </c>
      <c r="AE624" s="54">
        <v>0.0</v>
      </c>
      <c r="AF624" s="54">
        <v>79248.86</v>
      </c>
      <c r="AG624" s="54">
        <v>712.78</v>
      </c>
      <c r="AH624" s="54">
        <v>712.78</v>
      </c>
      <c r="AI624" s="54">
        <v>729.09</v>
      </c>
      <c r="AJ624" s="54">
        <v>729.09</v>
      </c>
      <c r="AK624" s="54">
        <v>729.09</v>
      </c>
      <c r="AL624" s="54">
        <v>731.42</v>
      </c>
      <c r="AM624" s="54">
        <v>736.8</v>
      </c>
      <c r="AN624" s="54">
        <v>742.4</v>
      </c>
      <c r="AO624" s="54">
        <v>748.49</v>
      </c>
      <c r="AP624" s="53">
        <v>753.66</v>
      </c>
      <c r="AQ624" s="53">
        <v>759.0</v>
      </c>
      <c r="AR624" s="53">
        <v>764.74</v>
      </c>
      <c r="AS624" s="53">
        <v>770.18</v>
      </c>
      <c r="AT624" s="53">
        <v>775.45</v>
      </c>
      <c r="AU624" s="53">
        <f t="array" ref="AU624">XLOOKUP(C624,'PL TOTAL D0'!A:A,'PL TOTAL D0'!C:C,"")</f>
        <v>776.49</v>
      </c>
    </row>
    <row r="625" ht="15.75" customHeight="1">
      <c r="A625" s="41" t="s">
        <v>43</v>
      </c>
      <c r="B625" s="156" t="s">
        <v>2099</v>
      </c>
      <c r="C625" s="43" t="s">
        <v>2103</v>
      </c>
      <c r="D625" s="44" t="s">
        <v>18</v>
      </c>
      <c r="E625" s="45" t="s">
        <v>170</v>
      </c>
      <c r="F625" s="44" t="s">
        <v>191</v>
      </c>
      <c r="G625" s="44" t="str">
        <f t="shared" si="1"/>
        <v>Augusto</v>
      </c>
      <c r="H625" s="46" t="s">
        <v>97</v>
      </c>
      <c r="I625" s="46" t="s">
        <v>24</v>
      </c>
      <c r="J625" s="44" t="str">
        <f t="shared" si="9"/>
        <v>Não</v>
      </c>
      <c r="K625" s="47">
        <v>44928.0</v>
      </c>
      <c r="L625" s="45"/>
      <c r="M625" s="45" t="s">
        <v>184</v>
      </c>
      <c r="N625" s="48">
        <v>0.025</v>
      </c>
      <c r="O625" s="44" t="s">
        <v>185</v>
      </c>
      <c r="P625" s="49">
        <v>0.2</v>
      </c>
      <c r="Q625" s="139"/>
      <c r="R625" s="139"/>
      <c r="S625" s="45" t="s">
        <v>99</v>
      </c>
      <c r="T625" s="24" t="s">
        <v>2102</v>
      </c>
      <c r="U625" s="9" t="s">
        <v>861</v>
      </c>
      <c r="V625" s="51" t="str">
        <f t="shared" si="8"/>
        <v>Ativo</v>
      </c>
      <c r="W625" s="45"/>
      <c r="X625" s="52" t="s">
        <v>110</v>
      </c>
      <c r="Y625" s="54"/>
      <c r="Z625" s="54"/>
      <c r="AA625" s="54"/>
      <c r="AB625" s="54"/>
      <c r="AC625" s="54">
        <v>2.06</v>
      </c>
      <c r="AD625" s="54">
        <v>2.06</v>
      </c>
      <c r="AE625" s="54">
        <v>4226.53</v>
      </c>
      <c r="AF625" s="54">
        <v>38153.64</v>
      </c>
      <c r="AG625" s="54">
        <v>125151.44</v>
      </c>
      <c r="AH625" s="54">
        <v>123140.07</v>
      </c>
      <c r="AI625" s="54">
        <v>119855.66</v>
      </c>
      <c r="AJ625" s="54">
        <v>125631.62</v>
      </c>
      <c r="AK625" s="54">
        <v>130795.52</v>
      </c>
      <c r="AL625" s="54">
        <v>122488.33</v>
      </c>
      <c r="AM625" s="54">
        <v>131490.15</v>
      </c>
      <c r="AN625" s="54">
        <v>137780.79</v>
      </c>
      <c r="AO625" s="54">
        <v>111871.11</v>
      </c>
      <c r="AP625" s="53">
        <v>107340.63</v>
      </c>
      <c r="AQ625" s="53">
        <v>109137.66</v>
      </c>
      <c r="AR625" s="53">
        <v>104504.09</v>
      </c>
      <c r="AS625" s="53">
        <v>101336.4</v>
      </c>
      <c r="AT625" s="53">
        <v>101500.5</v>
      </c>
      <c r="AU625" s="53">
        <f t="array" ref="AU625">XLOOKUP(C625,'PL TOTAL D0'!A:A,'PL TOTAL D0'!C:C,"")</f>
        <v>104256.4</v>
      </c>
    </row>
    <row r="626" ht="15.75" customHeight="1">
      <c r="A626" s="41" t="s">
        <v>43</v>
      </c>
      <c r="B626" s="42" t="s">
        <v>2104</v>
      </c>
      <c r="C626" s="43" t="s">
        <v>2105</v>
      </c>
      <c r="D626" s="44" t="s">
        <v>18</v>
      </c>
      <c r="E626" s="45" t="s">
        <v>29</v>
      </c>
      <c r="F626" s="44" t="s">
        <v>288</v>
      </c>
      <c r="G626" s="44" t="str">
        <f t="shared" si="1"/>
        <v>Augusto</v>
      </c>
      <c r="H626" s="46" t="s">
        <v>97</v>
      </c>
      <c r="I626" s="46" t="s">
        <v>24</v>
      </c>
      <c r="J626" s="44" t="str">
        <f t="shared" si="9"/>
        <v>Não</v>
      </c>
      <c r="K626" s="47">
        <v>45163.0</v>
      </c>
      <c r="L626" s="62"/>
      <c r="M626" s="45" t="s">
        <v>47</v>
      </c>
      <c r="N626" s="48">
        <v>0.015</v>
      </c>
      <c r="O626" s="44" t="s">
        <v>48</v>
      </c>
      <c r="P626" s="49">
        <v>0.1</v>
      </c>
      <c r="Q626" s="60"/>
      <c r="R626" s="139"/>
      <c r="S626" s="45" t="s">
        <v>99</v>
      </c>
      <c r="T626" s="24" t="s">
        <v>2106</v>
      </c>
      <c r="U626" s="9" t="s">
        <v>29</v>
      </c>
      <c r="V626" s="51" t="str">
        <f t="shared" si="8"/>
        <v>Ativo</v>
      </c>
      <c r="W626" s="45"/>
      <c r="X626" s="52" t="s">
        <v>110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34032.59</v>
      </c>
      <c r="AM626" s="54">
        <v>34332.67</v>
      </c>
      <c r="AN626" s="54">
        <v>34603.74</v>
      </c>
      <c r="AO626" s="54">
        <v>20766.33</v>
      </c>
      <c r="AP626" s="53">
        <v>20899.85</v>
      </c>
      <c r="AQ626" s="53">
        <v>21052.45</v>
      </c>
      <c r="AR626" s="53">
        <v>21216.61</v>
      </c>
      <c r="AS626" s="53">
        <v>21367.48</v>
      </c>
      <c r="AT626" s="53">
        <v>21246.88</v>
      </c>
      <c r="AU626" s="53">
        <f t="array" ref="AU626">XLOOKUP(C626,'PL TOTAL D0'!A:A,'PL TOTAL D0'!C:C,"")</f>
        <v>21254.91</v>
      </c>
    </row>
    <row r="627" ht="15.75" customHeight="1">
      <c r="A627" s="41" t="s">
        <v>43</v>
      </c>
      <c r="B627" s="42" t="s">
        <v>2107</v>
      </c>
      <c r="C627" s="43" t="s">
        <v>2108</v>
      </c>
      <c r="D627" s="44" t="s">
        <v>95</v>
      </c>
      <c r="E627" s="45" t="s">
        <v>29</v>
      </c>
      <c r="F627" s="44" t="s">
        <v>405</v>
      </c>
      <c r="G627" s="44" t="str">
        <f t="shared" si="1"/>
        <v>Breno</v>
      </c>
      <c r="H627" s="46" t="s">
        <v>97</v>
      </c>
      <c r="I627" s="46" t="s">
        <v>24</v>
      </c>
      <c r="J627" s="44" t="str">
        <f t="shared" si="9"/>
        <v>Não</v>
      </c>
      <c r="K627" s="47">
        <v>45168.0</v>
      </c>
      <c r="L627" s="62"/>
      <c r="M627" s="45" t="s">
        <v>55</v>
      </c>
      <c r="N627" s="48">
        <v>0.005</v>
      </c>
      <c r="O627" s="44" t="s">
        <v>24</v>
      </c>
      <c r="P627" s="49">
        <v>0.0</v>
      </c>
      <c r="Q627" s="139"/>
      <c r="R627" s="139"/>
      <c r="S627" s="45" t="s">
        <v>99</v>
      </c>
      <c r="T627" s="24" t="s">
        <v>2109</v>
      </c>
      <c r="U627" s="9" t="s">
        <v>29</v>
      </c>
      <c r="V627" s="51" t="str">
        <f t="shared" si="8"/>
        <v>Ativo</v>
      </c>
      <c r="W627" s="45"/>
      <c r="X627" s="52" t="s">
        <v>101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>
        <v>686313.07</v>
      </c>
      <c r="AK627" s="54">
        <v>695559.77</v>
      </c>
      <c r="AL627" s="54">
        <v>701272.22</v>
      </c>
      <c r="AM627" s="54">
        <v>546580.13</v>
      </c>
      <c r="AN627" s="54">
        <v>533184.53</v>
      </c>
      <c r="AO627" s="54">
        <v>618511.71</v>
      </c>
      <c r="AP627" s="53">
        <v>674920.46</v>
      </c>
      <c r="AQ627" s="53">
        <v>676174.01</v>
      </c>
      <c r="AR627" s="53">
        <v>677461.23</v>
      </c>
      <c r="AS627" s="53">
        <v>680717.2</v>
      </c>
      <c r="AT627" s="53">
        <v>674844.0</v>
      </c>
      <c r="AU627" s="53">
        <f t="array" ref="AU627">XLOOKUP(C627,'PL TOTAL D0'!A:A,'PL TOTAL D0'!C:C,"")</f>
        <v>675697</v>
      </c>
    </row>
    <row r="628" ht="13.5" customHeight="1">
      <c r="A628" s="41" t="s">
        <v>43</v>
      </c>
      <c r="B628" s="42" t="s">
        <v>2110</v>
      </c>
      <c r="C628" s="43" t="s">
        <v>2111</v>
      </c>
      <c r="D628" s="44" t="s">
        <v>18</v>
      </c>
      <c r="E628" s="45" t="s">
        <v>29</v>
      </c>
      <c r="F628" s="44" t="s">
        <v>288</v>
      </c>
      <c r="G628" s="44" t="str">
        <f t="shared" si="1"/>
        <v>#N/A</v>
      </c>
      <c r="H628" s="51" t="s">
        <v>180</v>
      </c>
      <c r="I628" s="51" t="s">
        <v>24</v>
      </c>
      <c r="J628" s="44" t="str">
        <f t="shared" si="9"/>
        <v>Não</v>
      </c>
      <c r="K628" s="47">
        <v>45117.0</v>
      </c>
      <c r="L628" s="68">
        <v>45450.0</v>
      </c>
      <c r="M628" s="45" t="s">
        <v>55</v>
      </c>
      <c r="N628" s="48">
        <v>0.011</v>
      </c>
      <c r="O628" s="44" t="s">
        <v>24</v>
      </c>
      <c r="P628" s="49">
        <v>0.0</v>
      </c>
      <c r="Q628" s="139"/>
      <c r="R628" s="139"/>
      <c r="S628" s="45" t="s">
        <v>99</v>
      </c>
      <c r="T628" s="24" t="s">
        <v>2112</v>
      </c>
      <c r="U628" s="9" t="s">
        <v>29</v>
      </c>
      <c r="V628" s="51" t="str">
        <f t="shared" si="8"/>
        <v>Encerrado</v>
      </c>
      <c r="W628" s="45"/>
      <c r="X628" s="52" t="s">
        <v>110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266116.93</v>
      </c>
      <c r="AJ628" s="54">
        <v>313.8</v>
      </c>
      <c r="AK628" s="54">
        <v>277.3</v>
      </c>
      <c r="AL628" s="54">
        <v>277.3</v>
      </c>
      <c r="AM628" s="54">
        <v>277.3</v>
      </c>
      <c r="AN628" s="54">
        <v>277.66</v>
      </c>
      <c r="AO628" s="54">
        <v>280.32</v>
      </c>
      <c r="AP628" s="53">
        <v>282.55</v>
      </c>
      <c r="AQ628" s="53">
        <v>284.91</v>
      </c>
      <c r="AR628" s="53">
        <v>287.41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121" t="s">
        <v>2113</v>
      </c>
      <c r="C629" s="56" t="s">
        <v>2114</v>
      </c>
      <c r="D629" s="44" t="s">
        <v>18</v>
      </c>
      <c r="E629" s="45" t="s">
        <v>29</v>
      </c>
      <c r="F629" s="44" t="s">
        <v>288</v>
      </c>
      <c r="G629" s="44" t="str">
        <f t="shared" si="1"/>
        <v>Augusto</v>
      </c>
      <c r="H629" s="51" t="s">
        <v>97</v>
      </c>
      <c r="I629" s="51" t="s">
        <v>24</v>
      </c>
      <c r="J629" s="44" t="str">
        <f t="shared" si="9"/>
        <v>Sim</v>
      </c>
      <c r="K629" s="47">
        <v>45155.0</v>
      </c>
      <c r="L629" s="62"/>
      <c r="M629" s="45" t="s">
        <v>184</v>
      </c>
      <c r="N629" s="48">
        <v>0.02</v>
      </c>
      <c r="O629" s="44" t="s">
        <v>185</v>
      </c>
      <c r="P629" s="49">
        <v>0.2</v>
      </c>
      <c r="Q629" s="138" t="s">
        <v>2115</v>
      </c>
      <c r="R629" s="139"/>
      <c r="S629" s="45" t="s">
        <v>99</v>
      </c>
      <c r="T629" s="24" t="s">
        <v>2116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413199.93</v>
      </c>
      <c r="AJ629" s="54">
        <v>100505.12</v>
      </c>
      <c r="AK629" s="54">
        <v>2.57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0.43</v>
      </c>
      <c r="AQ629" s="53">
        <v>112663.48</v>
      </c>
      <c r="AR629" s="53">
        <v>109084.5</v>
      </c>
      <c r="AS629" s="53">
        <v>106510.3</v>
      </c>
      <c r="AT629" s="53">
        <v>107853.0</v>
      </c>
      <c r="AU629" s="53">
        <f t="array" ref="AU629">XLOOKUP(C629,'PL TOTAL D0'!A:A,'PL TOTAL D0'!C:C,"")</f>
        <v>110388.4</v>
      </c>
    </row>
    <row r="630" ht="15.75" customHeight="1">
      <c r="A630" s="41" t="s">
        <v>43</v>
      </c>
      <c r="B630" s="121" t="s">
        <v>2113</v>
      </c>
      <c r="C630" s="43" t="s">
        <v>2117</v>
      </c>
      <c r="D630" s="44" t="s">
        <v>18</v>
      </c>
      <c r="E630" s="45" t="s">
        <v>29</v>
      </c>
      <c r="F630" s="44" t="s">
        <v>288</v>
      </c>
      <c r="G630" s="44" t="str">
        <f t="shared" si="1"/>
        <v>Bruno</v>
      </c>
      <c r="H630" s="46" t="s">
        <v>97</v>
      </c>
      <c r="I630" s="46" t="s">
        <v>24</v>
      </c>
      <c r="J630" s="44" t="str">
        <f t="shared" si="9"/>
        <v>Não</v>
      </c>
      <c r="K630" s="47">
        <v>45121.0</v>
      </c>
      <c r="L630" s="62"/>
      <c r="M630" s="45" t="s">
        <v>55</v>
      </c>
      <c r="N630" s="48">
        <v>0.01</v>
      </c>
      <c r="O630" s="44" t="s">
        <v>24</v>
      </c>
      <c r="P630" s="49">
        <v>0.0</v>
      </c>
      <c r="Q630" s="184"/>
      <c r="R630" s="139"/>
      <c r="S630" s="45" t="s">
        <v>99</v>
      </c>
      <c r="T630" s="24" t="s">
        <v>2112</v>
      </c>
      <c r="U630" s="9" t="s">
        <v>29</v>
      </c>
      <c r="V630" s="51" t="str">
        <f t="shared" si="8"/>
        <v>Ativo</v>
      </c>
      <c r="W630" s="45"/>
      <c r="X630" s="52" t="s">
        <v>110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74859.75</v>
      </c>
      <c r="AJ630" s="54">
        <v>761838.54</v>
      </c>
      <c r="AK630" s="54">
        <v>1069740.49</v>
      </c>
      <c r="AL630" s="54">
        <v>1078972.63</v>
      </c>
      <c r="AM630" s="54">
        <v>1313535.01</v>
      </c>
      <c r="AN630" s="54">
        <v>1325726.86</v>
      </c>
      <c r="AO630" s="54">
        <v>1547689.79</v>
      </c>
      <c r="AP630" s="53">
        <v>1561784.18</v>
      </c>
      <c r="AQ630" s="53">
        <v>1563469.43</v>
      </c>
      <c r="AR630" s="53">
        <v>1578160.53</v>
      </c>
      <c r="AS630" s="53">
        <v>1844207.0</v>
      </c>
      <c r="AT630" s="53">
        <v>1859652.0</v>
      </c>
      <c r="AU630" s="53">
        <f t="array" ref="AU630">XLOOKUP(C630,'PL TOTAL D0'!A:A,'PL TOTAL D0'!C:C,"")</f>
        <v>1861359</v>
      </c>
    </row>
    <row r="631" ht="15.75" customHeight="1">
      <c r="A631" s="41" t="s">
        <v>43</v>
      </c>
      <c r="B631" s="42" t="s">
        <v>2118</v>
      </c>
      <c r="C631" s="43" t="s">
        <v>2119</v>
      </c>
      <c r="D631" s="44" t="s">
        <v>18</v>
      </c>
      <c r="E631" s="45" t="s">
        <v>170</v>
      </c>
      <c r="F631" s="44" t="s">
        <v>522</v>
      </c>
      <c r="G631" s="44" t="str">
        <f t="shared" si="1"/>
        <v>Augusto</v>
      </c>
      <c r="H631" s="46" t="s">
        <v>97</v>
      </c>
      <c r="I631" s="46" t="s">
        <v>24</v>
      </c>
      <c r="J631" s="44" t="str">
        <f t="shared" si="9"/>
        <v>Não</v>
      </c>
      <c r="K631" s="47">
        <v>45133.0</v>
      </c>
      <c r="L631" s="62"/>
      <c r="M631" s="45" t="s">
        <v>55</v>
      </c>
      <c r="N631" s="48">
        <v>0.012</v>
      </c>
      <c r="O631" s="44" t="s">
        <v>24</v>
      </c>
      <c r="P631" s="49">
        <v>0.0</v>
      </c>
      <c r="Q631" s="139"/>
      <c r="R631" s="139"/>
      <c r="S631" s="45" t="s">
        <v>99</v>
      </c>
      <c r="T631" s="24" t="s">
        <v>2120</v>
      </c>
      <c r="U631" s="9" t="s">
        <v>34</v>
      </c>
      <c r="V631" s="51" t="str">
        <f t="shared" si="8"/>
        <v>Ativo</v>
      </c>
      <c r="W631" s="45"/>
      <c r="X631" s="52" t="s">
        <v>110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100133.79</v>
      </c>
      <c r="AJ631" s="54">
        <v>151456.37</v>
      </c>
      <c r="AK631" s="54">
        <v>152699.95</v>
      </c>
      <c r="AL631" s="54">
        <v>154046.65</v>
      </c>
      <c r="AM631" s="54">
        <v>155203.75</v>
      </c>
      <c r="AN631" s="54">
        <v>156461.77</v>
      </c>
      <c r="AO631" s="54">
        <v>157315.28</v>
      </c>
      <c r="AP631" s="53">
        <v>158558.25</v>
      </c>
      <c r="AQ631" s="53">
        <v>159902.35</v>
      </c>
      <c r="AR631" s="53">
        <v>161099.12</v>
      </c>
      <c r="AS631" s="53">
        <v>162353.1</v>
      </c>
      <c r="AT631" s="53">
        <v>163642.0</v>
      </c>
      <c r="AU631" s="53">
        <f t="array" ref="AU631">XLOOKUP(C631,'PL TOTAL D0'!A:A,'PL TOTAL D0'!C:C,"")</f>
        <v>163743.5</v>
      </c>
    </row>
    <row r="632" ht="15.75" customHeight="1">
      <c r="A632" s="41" t="s">
        <v>43</v>
      </c>
      <c r="B632" s="20" t="s">
        <v>2121</v>
      </c>
      <c r="C632" s="21" t="s">
        <v>2122</v>
      </c>
      <c r="D632" s="9" t="s">
        <v>52</v>
      </c>
      <c r="E632" s="24" t="s">
        <v>19</v>
      </c>
      <c r="F632" s="9" t="s">
        <v>53</v>
      </c>
      <c r="G632" s="44" t="str">
        <f t="shared" si="1"/>
        <v>Augusto</v>
      </c>
      <c r="H632" s="51" t="s">
        <v>97</v>
      </c>
      <c r="I632" s="51" t="s">
        <v>24</v>
      </c>
      <c r="J632" s="44" t="str">
        <f t="shared" si="9"/>
        <v>Não</v>
      </c>
      <c r="K632" s="57">
        <v>45385.0</v>
      </c>
      <c r="L632" s="62"/>
      <c r="M632" s="24" t="s">
        <v>55</v>
      </c>
      <c r="N632" s="58">
        <v>0.01</v>
      </c>
      <c r="O632" s="9" t="s">
        <v>24</v>
      </c>
      <c r="P632" s="59">
        <v>0.0</v>
      </c>
      <c r="Q632" s="139"/>
      <c r="R632" s="139"/>
      <c r="S632" s="24" t="s">
        <v>99</v>
      </c>
      <c r="T632" s="23" t="s">
        <v>2123</v>
      </c>
      <c r="U632" s="9" t="s">
        <v>29</v>
      </c>
      <c r="V632" s="51" t="str">
        <f t="shared" si="8"/>
        <v>Ativo</v>
      </c>
      <c r="W632" s="45"/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>
        <v>273459.23</v>
      </c>
      <c r="AS632" s="53">
        <v>275837.8</v>
      </c>
      <c r="AT632" s="53">
        <v>278257.3</v>
      </c>
      <c r="AU632" s="53">
        <f t="array" ref="AU632">XLOOKUP(C632,'PL TOTAL D0'!A:A,'PL TOTAL D0'!C:C,"")</f>
        <v>278426</v>
      </c>
    </row>
    <row r="633" ht="15.75" customHeight="1">
      <c r="A633" s="6" t="s">
        <v>43</v>
      </c>
      <c r="B633" s="6" t="s">
        <v>2124</v>
      </c>
      <c r="C633" s="21" t="s">
        <v>2125</v>
      </c>
      <c r="D633" s="9" t="s">
        <v>18</v>
      </c>
      <c r="E633" s="24" t="s">
        <v>29</v>
      </c>
      <c r="F633" s="9" t="s">
        <v>199</v>
      </c>
      <c r="G633" s="44" t="str">
        <f t="shared" si="1"/>
        <v>Augusto</v>
      </c>
      <c r="H633" s="51" t="s">
        <v>97</v>
      </c>
      <c r="I633" s="51" t="s">
        <v>24</v>
      </c>
      <c r="J633" s="44" t="str">
        <f t="shared" si="9"/>
        <v>Não</v>
      </c>
      <c r="K633" s="57">
        <v>45369.0</v>
      </c>
      <c r="L633" s="62"/>
      <c r="M633" s="24" t="s">
        <v>47</v>
      </c>
      <c r="N633" s="58">
        <v>0.016</v>
      </c>
      <c r="O633" s="9" t="s">
        <v>48</v>
      </c>
      <c r="P633" s="59">
        <v>0.2</v>
      </c>
      <c r="Q633" s="139"/>
      <c r="R633" s="139"/>
      <c r="S633" s="24" t="s">
        <v>99</v>
      </c>
      <c r="T633" s="24" t="s">
        <v>2126</v>
      </c>
      <c r="U633" s="9" t="s">
        <v>29</v>
      </c>
      <c r="V633" s="51" t="str">
        <f t="shared" si="8"/>
        <v>Ativo</v>
      </c>
      <c r="W633" s="24" t="s">
        <v>68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>
        <v>150736.95</v>
      </c>
      <c r="AR633" s="53">
        <v>149844.48</v>
      </c>
      <c r="AS633" s="53">
        <v>149396.4</v>
      </c>
      <c r="AT633" s="53">
        <v>257557.2</v>
      </c>
      <c r="AU633" s="53">
        <f t="array" ref="AU633">XLOOKUP(C633,'PL TOTAL D0'!A:A,'PL TOTAL D0'!C:C,"")</f>
        <v>258924</v>
      </c>
    </row>
    <row r="634" ht="15.75" customHeight="1">
      <c r="A634" s="6" t="s">
        <v>43</v>
      </c>
      <c r="B634" s="6" t="s">
        <v>2124</v>
      </c>
      <c r="C634" s="21" t="s">
        <v>2127</v>
      </c>
      <c r="D634" s="9" t="s">
        <v>18</v>
      </c>
      <c r="E634" s="24" t="s">
        <v>29</v>
      </c>
      <c r="F634" s="9" t="s">
        <v>199</v>
      </c>
      <c r="G634" s="44" t="str">
        <f t="shared" si="1"/>
        <v>#N/A</v>
      </c>
      <c r="H634" s="51" t="s">
        <v>140</v>
      </c>
      <c r="I634" s="51" t="s">
        <v>141</v>
      </c>
      <c r="J634" s="44" t="str">
        <f t="shared" si="9"/>
        <v>Não</v>
      </c>
      <c r="K634" s="57">
        <v>45463.0</v>
      </c>
      <c r="L634" s="62"/>
      <c r="M634" s="24" t="s">
        <v>142</v>
      </c>
      <c r="N634" s="58">
        <v>0.0</v>
      </c>
      <c r="O634" s="9" t="s">
        <v>24</v>
      </c>
      <c r="P634" s="59">
        <v>0.0</v>
      </c>
      <c r="Q634" s="139"/>
      <c r="R634" s="139"/>
      <c r="S634" s="24" t="s">
        <v>99</v>
      </c>
      <c r="T634" s="24" t="s">
        <v>2126</v>
      </c>
      <c r="U634" s="9" t="s">
        <v>29</v>
      </c>
      <c r="V634" s="51" t="str">
        <f t="shared" si="8"/>
        <v>Ativo</v>
      </c>
      <c r="W634" s="24" t="s">
        <v>68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/>
      <c r="AS634" s="53"/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6" t="s">
        <v>43</v>
      </c>
      <c r="B635" s="42" t="s">
        <v>2128</v>
      </c>
      <c r="C635" s="43" t="s">
        <v>2129</v>
      </c>
      <c r="D635" s="44" t="s">
        <v>18</v>
      </c>
      <c r="E635" s="45" t="s">
        <v>19</v>
      </c>
      <c r="F635" s="44" t="s">
        <v>20</v>
      </c>
      <c r="G635" s="44" t="str">
        <f t="shared" si="1"/>
        <v>Breno</v>
      </c>
      <c r="H635" s="46" t="s">
        <v>97</v>
      </c>
      <c r="I635" s="46" t="s">
        <v>24</v>
      </c>
      <c r="J635" s="44" t="str">
        <f t="shared" si="9"/>
        <v>Sim</v>
      </c>
      <c r="K635" s="47">
        <v>44949.0</v>
      </c>
      <c r="L635" s="45"/>
      <c r="M635" s="24" t="s">
        <v>712</v>
      </c>
      <c r="N635" s="48">
        <v>0.015</v>
      </c>
      <c r="O635" s="44" t="s">
        <v>48</v>
      </c>
      <c r="P635" s="49">
        <v>0.1</v>
      </c>
      <c r="Q635" s="60" t="s">
        <v>2130</v>
      </c>
      <c r="R635" s="240" t="s">
        <v>2131</v>
      </c>
      <c r="S635" s="45" t="s">
        <v>99</v>
      </c>
      <c r="T635" s="24" t="s">
        <v>2132</v>
      </c>
      <c r="U635" s="9" t="s">
        <v>1098</v>
      </c>
      <c r="V635" s="51" t="str">
        <f t="shared" si="8"/>
        <v>Ativo</v>
      </c>
      <c r="W635" s="45"/>
      <c r="X635" s="52" t="s">
        <v>110</v>
      </c>
      <c r="Y635" s="54"/>
      <c r="Z635" s="54"/>
      <c r="AA635" s="54"/>
      <c r="AB635" s="54"/>
      <c r="AC635" s="54">
        <v>518746.89</v>
      </c>
      <c r="AD635" s="54">
        <v>522921.32</v>
      </c>
      <c r="AE635" s="54">
        <v>266412.32</v>
      </c>
      <c r="AF635" s="54">
        <v>404393.62</v>
      </c>
      <c r="AG635" s="54">
        <v>408190.6</v>
      </c>
      <c r="AH635" s="54">
        <v>412192.57</v>
      </c>
      <c r="AI635" s="54">
        <v>483870.82</v>
      </c>
      <c r="AJ635" s="54">
        <v>487362.75</v>
      </c>
      <c r="AK635" s="54">
        <v>506159.39</v>
      </c>
      <c r="AL635" s="54">
        <v>526109.95</v>
      </c>
      <c r="AM635" s="54">
        <v>532554.44</v>
      </c>
      <c r="AN635" s="54">
        <v>536225.61</v>
      </c>
      <c r="AO635" s="54">
        <v>550339.08</v>
      </c>
      <c r="AP635" s="53">
        <v>603676.81</v>
      </c>
      <c r="AQ635" s="53">
        <v>608996.41</v>
      </c>
      <c r="AR635" s="53">
        <v>607133.75</v>
      </c>
      <c r="AS635" s="53">
        <v>624243.9</v>
      </c>
      <c r="AT635" s="53">
        <v>626972.7</v>
      </c>
      <c r="AU635" s="53">
        <f t="array" ref="AU635">XLOOKUP(C635,'PL TOTAL D0'!A:A,'PL TOTAL D0'!C:C,"")</f>
        <v>628133.3</v>
      </c>
    </row>
    <row r="636" ht="15.75" customHeight="1">
      <c r="A636" s="41" t="s">
        <v>43</v>
      </c>
      <c r="B636" s="42" t="s">
        <v>2133</v>
      </c>
      <c r="C636" s="43" t="s">
        <v>2134</v>
      </c>
      <c r="D636" s="44" t="s">
        <v>18</v>
      </c>
      <c r="E636" s="45" t="s">
        <v>170</v>
      </c>
      <c r="F636" s="44" t="s">
        <v>191</v>
      </c>
      <c r="G636" s="44" t="str">
        <f t="shared" si="1"/>
        <v>Augusto</v>
      </c>
      <c r="H636" s="46" t="s">
        <v>97</v>
      </c>
      <c r="I636" s="46" t="s">
        <v>24</v>
      </c>
      <c r="J636" s="44" t="str">
        <f t="shared" si="9"/>
        <v>Não</v>
      </c>
      <c r="K636" s="47">
        <v>45127.0</v>
      </c>
      <c r="L636" s="62"/>
      <c r="M636" s="45" t="s">
        <v>184</v>
      </c>
      <c r="N636" s="48">
        <v>0.025</v>
      </c>
      <c r="O636" s="44" t="s">
        <v>185</v>
      </c>
      <c r="P636" s="49">
        <v>0.2</v>
      </c>
      <c r="Q636" s="139"/>
      <c r="R636" s="139"/>
      <c r="S636" s="45" t="s">
        <v>99</v>
      </c>
      <c r="T636" s="24" t="s">
        <v>2135</v>
      </c>
      <c r="U636" s="9" t="s">
        <v>174</v>
      </c>
      <c r="V636" s="51" t="str">
        <f t="shared" si="8"/>
        <v>Ativo</v>
      </c>
      <c r="W636" s="45"/>
      <c r="X636" s="52" t="s">
        <v>101</v>
      </c>
      <c r="Y636" s="54"/>
      <c r="Z636" s="54"/>
      <c r="AA636" s="54"/>
      <c r="AB636" s="54"/>
      <c r="AC636" s="54"/>
      <c r="AD636" s="54"/>
      <c r="AE636" s="54"/>
      <c r="AF636" s="54">
        <v>0.0</v>
      </c>
      <c r="AG636" s="54">
        <v>0.0</v>
      </c>
      <c r="AH636" s="54">
        <v>0.0</v>
      </c>
      <c r="AI636" s="54">
        <v>90215.35</v>
      </c>
      <c r="AJ636" s="54">
        <v>88981.6</v>
      </c>
      <c r="AK636" s="54">
        <v>86715.3</v>
      </c>
      <c r="AL636" s="54">
        <v>82767.94</v>
      </c>
      <c r="AM636" s="54">
        <v>88841.29</v>
      </c>
      <c r="AN636" s="54">
        <v>93152.33</v>
      </c>
      <c r="AO636" s="54">
        <v>86866.71</v>
      </c>
      <c r="AP636" s="53">
        <v>87808.38</v>
      </c>
      <c r="AQ636" s="53">
        <v>89216.53</v>
      </c>
      <c r="AR636" s="53">
        <v>85486.3</v>
      </c>
      <c r="AS636" s="53">
        <v>83722.07</v>
      </c>
      <c r="AT636" s="53">
        <v>83708.3</v>
      </c>
      <c r="AU636" s="53">
        <f t="array" ref="AU636">XLOOKUP(C636,'PL TOTAL D0'!A:A,'PL TOTAL D0'!C:C,"")</f>
        <v>85642.98</v>
      </c>
    </row>
    <row r="637" ht="15.75" customHeight="1">
      <c r="A637" s="41" t="s">
        <v>43</v>
      </c>
      <c r="B637" s="42" t="s">
        <v>2136</v>
      </c>
      <c r="C637" s="43" t="s">
        <v>2137</v>
      </c>
      <c r="D637" s="44" t="s">
        <v>18</v>
      </c>
      <c r="E637" s="45" t="s">
        <v>29</v>
      </c>
      <c r="F637" s="44" t="s">
        <v>135</v>
      </c>
      <c r="G637" s="44" t="str">
        <f t="shared" si="1"/>
        <v>Augusto</v>
      </c>
      <c r="H637" s="51" t="s">
        <v>140</v>
      </c>
      <c r="I637" s="51" t="s">
        <v>213</v>
      </c>
      <c r="J637" s="44" t="str">
        <f t="shared" si="9"/>
        <v>Não</v>
      </c>
      <c r="K637" s="47">
        <v>45042.0</v>
      </c>
      <c r="L637" s="45"/>
      <c r="M637" s="45" t="s">
        <v>47</v>
      </c>
      <c r="N637" s="48">
        <v>0.015</v>
      </c>
      <c r="O637" s="44" t="s">
        <v>48</v>
      </c>
      <c r="P637" s="49">
        <v>0.1</v>
      </c>
      <c r="Q637" s="139"/>
      <c r="R637" s="139"/>
      <c r="S637" s="45" t="s">
        <v>99</v>
      </c>
      <c r="T637" s="24" t="s">
        <v>2138</v>
      </c>
      <c r="U637" s="9" t="s">
        <v>29</v>
      </c>
      <c r="V637" s="51" t="str">
        <f t="shared" si="8"/>
        <v>Ativo</v>
      </c>
      <c r="W637" s="45"/>
      <c r="X637" s="52" t="s">
        <v>110</v>
      </c>
      <c r="Y637" s="54"/>
      <c r="Z637" s="54"/>
      <c r="AA637" s="54"/>
      <c r="AB637" s="54"/>
      <c r="AC637" s="54"/>
      <c r="AD637" s="54"/>
      <c r="AE637" s="54"/>
      <c r="AF637" s="54">
        <v>138047.59</v>
      </c>
      <c r="AG637" s="54">
        <v>139372.91</v>
      </c>
      <c r="AH637" s="54">
        <v>143006.24</v>
      </c>
      <c r="AI637" s="54">
        <v>146285.25</v>
      </c>
      <c r="AJ637" s="54">
        <v>145052.98</v>
      </c>
      <c r="AK637" s="54">
        <v>145422.56</v>
      </c>
      <c r="AL637" s="54">
        <v>145078.47</v>
      </c>
      <c r="AM637" s="54">
        <v>148501.52</v>
      </c>
      <c r="AN637" s="54">
        <v>151527.69</v>
      </c>
      <c r="AO637" s="54">
        <v>148221.34</v>
      </c>
      <c r="AP637" s="53">
        <v>149227.1</v>
      </c>
      <c r="AQ637" s="53">
        <v>150464.07</v>
      </c>
      <c r="AR637" s="53">
        <v>148686.62</v>
      </c>
      <c r="AS637" s="53">
        <v>359.35</v>
      </c>
      <c r="AT637" s="53">
        <v>367.42</v>
      </c>
      <c r="AU637" s="53">
        <f t="array" ref="AU637">XLOOKUP(C637,'PL TOTAL D0'!A:A,'PL TOTAL D0'!C:C,"")</f>
        <v>367.42</v>
      </c>
    </row>
    <row r="638" ht="15.75" customHeight="1">
      <c r="A638" s="41" t="s">
        <v>43</v>
      </c>
      <c r="B638" s="42" t="s">
        <v>2139</v>
      </c>
      <c r="C638" s="43" t="s">
        <v>2140</v>
      </c>
      <c r="D638" s="44" t="s">
        <v>18</v>
      </c>
      <c r="E638" s="45" t="s">
        <v>19</v>
      </c>
      <c r="F638" s="44" t="s">
        <v>250</v>
      </c>
      <c r="G638" s="44" t="str">
        <f t="shared" si="1"/>
        <v>#N/A</v>
      </c>
      <c r="H638" s="51" t="s">
        <v>140</v>
      </c>
      <c r="I638" s="46" t="s">
        <v>213</v>
      </c>
      <c r="J638" s="44" t="str">
        <f t="shared" si="9"/>
        <v>Não</v>
      </c>
      <c r="K638" s="47">
        <v>45163.0</v>
      </c>
      <c r="L638" s="62"/>
      <c r="M638" s="45" t="s">
        <v>55</v>
      </c>
      <c r="N638" s="48">
        <v>0.012</v>
      </c>
      <c r="O638" s="44" t="s">
        <v>24</v>
      </c>
      <c r="P638" s="49">
        <v>0.0</v>
      </c>
      <c r="Q638" s="139"/>
      <c r="R638" s="60" t="s">
        <v>1332</v>
      </c>
      <c r="S638" s="45" t="s">
        <v>99</v>
      </c>
      <c r="T638" s="24" t="s">
        <v>2141</v>
      </c>
      <c r="U638" s="9" t="s">
        <v>29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>
        <v>0.0</v>
      </c>
      <c r="AU638" s="53" t="str">
        <f t="array" ref="AU638">XLOOKUP(C638,'PL TOTAL D0'!A:A,'PL TOTAL D0'!C:C,"")</f>
        <v/>
      </c>
    </row>
    <row r="639" ht="15.75" customHeight="1">
      <c r="A639" s="41" t="s">
        <v>43</v>
      </c>
      <c r="B639" s="55" t="s">
        <v>2142</v>
      </c>
      <c r="C639" s="56" t="s">
        <v>2143</v>
      </c>
      <c r="D639" s="9" t="s">
        <v>95</v>
      </c>
      <c r="E639" s="24" t="s">
        <v>29</v>
      </c>
      <c r="F639" s="9" t="s">
        <v>212</v>
      </c>
      <c r="G639" s="44" t="str">
        <f t="shared" si="1"/>
        <v>Breno</v>
      </c>
      <c r="H639" s="51" t="s">
        <v>97</v>
      </c>
      <c r="I639" s="51" t="s">
        <v>24</v>
      </c>
      <c r="J639" s="44" t="str">
        <f t="shared" si="9"/>
        <v>Não</v>
      </c>
      <c r="K639" s="57">
        <v>45464.0</v>
      </c>
      <c r="L639" s="62"/>
      <c r="M639" s="24" t="s">
        <v>55</v>
      </c>
      <c r="N639" s="58">
        <v>0.012</v>
      </c>
      <c r="O639" s="9" t="s">
        <v>24</v>
      </c>
      <c r="P639" s="59">
        <v>0.0</v>
      </c>
      <c r="Q639" s="139"/>
      <c r="R639" s="60"/>
      <c r="S639" s="24" t="s">
        <v>99</v>
      </c>
      <c r="T639" s="24" t="s">
        <v>2144</v>
      </c>
      <c r="U639" s="9" t="s">
        <v>29</v>
      </c>
      <c r="V639" s="51" t="str">
        <f t="shared" si="8"/>
        <v>Ativo</v>
      </c>
      <c r="W639" s="24" t="s">
        <v>68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/>
      <c r="AR639" s="53"/>
      <c r="AS639" s="53"/>
      <c r="AT639" s="53">
        <v>880804.3</v>
      </c>
      <c r="AU639" s="53">
        <f t="array" ref="AU639">XLOOKUP(C639,'PL TOTAL D0'!A:A,'PL TOTAL D0'!C:C,"")</f>
        <v>881975.2</v>
      </c>
    </row>
    <row r="640" ht="15.75" customHeight="1">
      <c r="A640" s="41" t="s">
        <v>43</v>
      </c>
      <c r="B640" s="115" t="s">
        <v>2145</v>
      </c>
      <c r="C640" s="43" t="s">
        <v>2146</v>
      </c>
      <c r="D640" s="44" t="s">
        <v>18</v>
      </c>
      <c r="E640" s="45" t="s">
        <v>19</v>
      </c>
      <c r="F640" s="44" t="s">
        <v>20</v>
      </c>
      <c r="G640" s="44" t="str">
        <f t="shared" si="1"/>
        <v>Augusto</v>
      </c>
      <c r="H640" s="46" t="s">
        <v>97</v>
      </c>
      <c r="I640" s="46" t="s">
        <v>24</v>
      </c>
      <c r="J640" s="44" t="str">
        <f t="shared" si="9"/>
        <v>Não</v>
      </c>
      <c r="K640" s="47">
        <v>45027.0</v>
      </c>
      <c r="L640" s="45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139"/>
      <c r="S640" s="45" t="s">
        <v>99</v>
      </c>
      <c r="T640" s="24" t="s">
        <v>2147</v>
      </c>
      <c r="U640" s="9" t="s">
        <v>1098</v>
      </c>
      <c r="V640" s="51" t="str">
        <f t="shared" si="8"/>
        <v>Ativo</v>
      </c>
      <c r="W640" s="45"/>
      <c r="X640" s="52" t="s">
        <v>110</v>
      </c>
      <c r="Y640" s="54"/>
      <c r="Z640" s="54"/>
      <c r="AA640" s="54"/>
      <c r="AB640" s="54"/>
      <c r="AC640" s="54"/>
      <c r="AD640" s="54"/>
      <c r="AE640" s="54">
        <v>0.0</v>
      </c>
      <c r="AF640" s="54">
        <v>215468.62</v>
      </c>
      <c r="AG640" s="54">
        <v>217477.55</v>
      </c>
      <c r="AH640" s="54">
        <v>219227.81</v>
      </c>
      <c r="AI640" s="54">
        <v>320715.33</v>
      </c>
      <c r="AJ640" s="54">
        <v>349171.08</v>
      </c>
      <c r="AK640" s="54">
        <v>351580.87</v>
      </c>
      <c r="AL640" s="54">
        <v>354443.63</v>
      </c>
      <c r="AM640" s="54">
        <v>356843.49</v>
      </c>
      <c r="AN640" s="54">
        <v>359473.07</v>
      </c>
      <c r="AO640" s="54">
        <v>362690.15</v>
      </c>
      <c r="AP640" s="53">
        <v>365407.73</v>
      </c>
      <c r="AQ640" s="53">
        <v>368641.85</v>
      </c>
      <c r="AR640" s="53">
        <v>371454.71</v>
      </c>
      <c r="AS640" s="53">
        <v>374341.3</v>
      </c>
      <c r="AT640" s="53">
        <v>377216.4</v>
      </c>
      <c r="AU640" s="53">
        <f t="array" ref="AU640">XLOOKUP(C640,'PL TOTAL D0'!A:A,'PL TOTAL D0'!C:C,"")</f>
        <v>376334.9</v>
      </c>
    </row>
    <row r="641" ht="15.75" customHeight="1">
      <c r="A641" s="41" t="s">
        <v>43</v>
      </c>
      <c r="B641" s="42" t="s">
        <v>2148</v>
      </c>
      <c r="C641" s="43" t="s">
        <v>2149</v>
      </c>
      <c r="D641" s="44" t="s">
        <v>95</v>
      </c>
      <c r="E641" s="45" t="s">
        <v>29</v>
      </c>
      <c r="F641" s="44" t="s">
        <v>96</v>
      </c>
      <c r="G641" s="44" t="str">
        <f t="shared" si="1"/>
        <v>Breno</v>
      </c>
      <c r="H641" s="46" t="s">
        <v>97</v>
      </c>
      <c r="I641" s="46" t="s">
        <v>24</v>
      </c>
      <c r="J641" s="44" t="str">
        <f t="shared" si="9"/>
        <v>Não</v>
      </c>
      <c r="K641" s="47">
        <v>45124.0</v>
      </c>
      <c r="L641" s="62"/>
      <c r="M641" s="45" t="s">
        <v>2150</v>
      </c>
      <c r="N641" s="48">
        <v>0.014</v>
      </c>
      <c r="O641" s="44" t="s">
        <v>48</v>
      </c>
      <c r="P641" s="49">
        <v>0.1</v>
      </c>
      <c r="Q641" s="74"/>
      <c r="R641" s="74"/>
      <c r="S641" s="45" t="s">
        <v>99</v>
      </c>
      <c r="T641" s="24" t="s">
        <v>2151</v>
      </c>
      <c r="U641" s="9" t="s">
        <v>29</v>
      </c>
      <c r="V641" s="51" t="str">
        <f t="shared" si="8"/>
        <v>Ativo</v>
      </c>
      <c r="W641" s="45"/>
      <c r="X641" s="52" t="s">
        <v>110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>
        <v>0.0</v>
      </c>
      <c r="AI641" s="54">
        <v>401081.8</v>
      </c>
      <c r="AJ641" s="54">
        <v>546504.0</v>
      </c>
      <c r="AK641" s="54">
        <v>608060.78</v>
      </c>
      <c r="AL641" s="54">
        <v>622970.52</v>
      </c>
      <c r="AM641" s="54">
        <v>647615.82</v>
      </c>
      <c r="AN641" s="54">
        <v>706869.86</v>
      </c>
      <c r="AO641" s="54">
        <v>713532.19</v>
      </c>
      <c r="AP641" s="53">
        <v>675253.15</v>
      </c>
      <c r="AQ641" s="53">
        <v>686867.99</v>
      </c>
      <c r="AR641" s="53">
        <v>701714.16</v>
      </c>
      <c r="AS641" s="53">
        <v>723802.8</v>
      </c>
      <c r="AT641" s="53">
        <v>733123.7</v>
      </c>
      <c r="AU641" s="53">
        <f t="array" ref="AU641">XLOOKUP(C641,'PL TOTAL D0'!A:A,'PL TOTAL D0'!C:C,"")</f>
        <v>738560.7</v>
      </c>
    </row>
    <row r="642" ht="15.75" customHeight="1">
      <c r="A642" s="41" t="s">
        <v>43</v>
      </c>
      <c r="B642" s="42" t="s">
        <v>2152</v>
      </c>
      <c r="C642" s="56" t="s">
        <v>2153</v>
      </c>
      <c r="D642" s="44" t="s">
        <v>18</v>
      </c>
      <c r="E642" s="45" t="s">
        <v>19</v>
      </c>
      <c r="F642" s="44" t="s">
        <v>250</v>
      </c>
      <c r="G642" s="44" t="str">
        <f t="shared" si="1"/>
        <v>Augusto</v>
      </c>
      <c r="H642" s="46" t="s">
        <v>97</v>
      </c>
      <c r="I642" s="46" t="s">
        <v>24</v>
      </c>
      <c r="J642" s="44" t="str">
        <f t="shared" si="9"/>
        <v>Não</v>
      </c>
      <c r="K642" s="47">
        <v>45140.0</v>
      </c>
      <c r="L642" s="62"/>
      <c r="M642" s="45" t="s">
        <v>55</v>
      </c>
      <c r="N642" s="48">
        <v>0.01</v>
      </c>
      <c r="O642" s="44" t="s">
        <v>24</v>
      </c>
      <c r="P642" s="49">
        <v>0.0</v>
      </c>
      <c r="Q642" s="139"/>
      <c r="R642" s="139"/>
      <c r="S642" s="45" t="s">
        <v>99</v>
      </c>
      <c r="T642" s="24" t="s">
        <v>2154</v>
      </c>
      <c r="U642" s="9" t="s">
        <v>19</v>
      </c>
      <c r="V642" s="51" t="str">
        <f t="shared" si="8"/>
        <v>Ativo</v>
      </c>
      <c r="W642" s="45"/>
      <c r="X642" s="52" t="s">
        <v>110</v>
      </c>
      <c r="Y642" s="54"/>
      <c r="Z642" s="54"/>
      <c r="AA642" s="54"/>
      <c r="AB642" s="54"/>
      <c r="AC642" s="54">
        <v>0.0</v>
      </c>
      <c r="AD642" s="54">
        <v>0.0</v>
      </c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201716.4</v>
      </c>
      <c r="AK642" s="54">
        <v>203447.67</v>
      </c>
      <c r="AL642" s="54">
        <v>205220.16</v>
      </c>
      <c r="AM642" s="54">
        <v>206722.52</v>
      </c>
      <c r="AN642" s="54">
        <v>208336.6</v>
      </c>
      <c r="AO642" s="54">
        <v>210172.99</v>
      </c>
      <c r="AP642" s="53">
        <v>186046.01</v>
      </c>
      <c r="AQ642" s="53">
        <v>187596.72</v>
      </c>
      <c r="AR642" s="53">
        <v>188257.1</v>
      </c>
      <c r="AS642" s="53">
        <v>189796.5</v>
      </c>
      <c r="AT642" s="53">
        <v>191336.6</v>
      </c>
      <c r="AU642" s="53">
        <f t="array" ref="AU642">XLOOKUP(C642,'PL TOTAL D0'!A:A,'PL TOTAL D0'!C:C,"")</f>
        <v>191509.6</v>
      </c>
    </row>
    <row r="643" ht="15.75" customHeight="1">
      <c r="A643" s="41" t="s">
        <v>43</v>
      </c>
      <c r="B643" s="61" t="s">
        <v>2155</v>
      </c>
      <c r="C643" s="43" t="s">
        <v>2156</v>
      </c>
      <c r="D643" s="44" t="s">
        <v>18</v>
      </c>
      <c r="E643" s="45" t="s">
        <v>170</v>
      </c>
      <c r="F643" s="44" t="s">
        <v>171</v>
      </c>
      <c r="G643" s="44" t="str">
        <f t="shared" si="1"/>
        <v>Augusto</v>
      </c>
      <c r="H643" s="46" t="s">
        <v>97</v>
      </c>
      <c r="I643" s="46" t="s">
        <v>24</v>
      </c>
      <c r="J643" s="44" t="str">
        <f t="shared" si="9"/>
        <v>Não</v>
      </c>
      <c r="K643" s="47">
        <v>45029.0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39"/>
      <c r="R643" s="139"/>
      <c r="S643" s="45" t="s">
        <v>99</v>
      </c>
      <c r="T643" s="24" t="s">
        <v>2157</v>
      </c>
      <c r="U643" s="9" t="s">
        <v>34</v>
      </c>
      <c r="V643" s="51" t="str">
        <f t="shared" si="8"/>
        <v>Ativo</v>
      </c>
      <c r="W643" s="45"/>
      <c r="X643" s="52" t="s">
        <v>101</v>
      </c>
      <c r="Y643" s="54"/>
      <c r="Z643" s="54"/>
      <c r="AA643" s="54"/>
      <c r="AB643" s="54"/>
      <c r="AC643" s="54"/>
      <c r="AD643" s="54"/>
      <c r="AE643" s="54">
        <v>0.0</v>
      </c>
      <c r="AF643" s="54">
        <v>71165.0</v>
      </c>
      <c r="AG643" s="54">
        <v>71927.97</v>
      </c>
      <c r="AH643" s="54">
        <v>74121.42</v>
      </c>
      <c r="AI643" s="54">
        <v>75419.21</v>
      </c>
      <c r="AJ643" s="54">
        <v>74772.62</v>
      </c>
      <c r="AK643" s="54">
        <v>74160.17</v>
      </c>
      <c r="AL643" s="54">
        <v>74366.7</v>
      </c>
      <c r="AM643" s="54">
        <v>75449.28</v>
      </c>
      <c r="AN643" s="54">
        <v>76863.18</v>
      </c>
      <c r="AO643" s="54">
        <v>75769.16</v>
      </c>
      <c r="AP643" s="53">
        <v>76380.91</v>
      </c>
      <c r="AQ643" s="53">
        <v>77206.92</v>
      </c>
      <c r="AR643" s="53">
        <v>76735.03</v>
      </c>
      <c r="AS643" s="53">
        <v>76733.32</v>
      </c>
      <c r="AT643" s="53">
        <v>77164.11</v>
      </c>
      <c r="AU643" s="53">
        <f t="array" ref="AU643">XLOOKUP(C643,'PL TOTAL D0'!A:A,'PL TOTAL D0'!C:C,"")</f>
        <v>77737.45</v>
      </c>
    </row>
    <row r="644" ht="15.75" customHeight="1">
      <c r="A644" s="41" t="s">
        <v>43</v>
      </c>
      <c r="B644" s="61" t="s">
        <v>2158</v>
      </c>
      <c r="C644" s="43" t="s">
        <v>2159</v>
      </c>
      <c r="D644" s="44" t="s">
        <v>18</v>
      </c>
      <c r="E644" s="45" t="s">
        <v>170</v>
      </c>
      <c r="F644" s="44" t="s">
        <v>191</v>
      </c>
      <c r="G644" s="44" t="str">
        <f t="shared" si="1"/>
        <v>Augusto</v>
      </c>
      <c r="H644" s="51" t="s">
        <v>140</v>
      </c>
      <c r="I644" s="51" t="s">
        <v>213</v>
      </c>
      <c r="J644" s="44" t="str">
        <f t="shared" si="9"/>
        <v>Não</v>
      </c>
      <c r="K644" s="47">
        <v>45163.0</v>
      </c>
      <c r="L644" s="62"/>
      <c r="M644" s="45" t="s">
        <v>55</v>
      </c>
      <c r="N644" s="48">
        <v>0.012</v>
      </c>
      <c r="O644" s="44" t="s">
        <v>24</v>
      </c>
      <c r="P644" s="49">
        <v>0.0</v>
      </c>
      <c r="Q644" s="63"/>
      <c r="R644" s="60" t="s">
        <v>2160</v>
      </c>
      <c r="S644" s="45" t="s">
        <v>99</v>
      </c>
      <c r="T644" s="24" t="s">
        <v>2161</v>
      </c>
      <c r="U644" s="9" t="s">
        <v>34</v>
      </c>
      <c r="V644" s="51" t="str">
        <f t="shared" si="8"/>
        <v>Ativo</v>
      </c>
      <c r="W644" s="45"/>
      <c r="X644" s="52" t="s">
        <v>101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36758.0</v>
      </c>
      <c r="AL644" s="54">
        <v>30221.63</v>
      </c>
      <c r="AM644" s="54">
        <v>30342.95</v>
      </c>
      <c r="AN644" s="54">
        <v>30573.89</v>
      </c>
      <c r="AO644" s="54">
        <v>30875.75</v>
      </c>
      <c r="AP644" s="53">
        <v>31157.0</v>
      </c>
      <c r="AQ644" s="53">
        <v>31477.15</v>
      </c>
      <c r="AR644" s="53">
        <v>31753.35</v>
      </c>
      <c r="AS644" s="53">
        <v>773.03</v>
      </c>
      <c r="AT644" s="53">
        <v>33.7</v>
      </c>
      <c r="AU644" s="53">
        <f t="array" ref="AU644">XLOOKUP(C644,'PL TOTAL D0'!A:A,'PL TOTAL D0'!C:C,"")</f>
        <v>33.7</v>
      </c>
    </row>
    <row r="645" ht="15.75" customHeight="1">
      <c r="A645" s="41" t="s">
        <v>43</v>
      </c>
      <c r="B645" s="61" t="s">
        <v>2158</v>
      </c>
      <c r="C645" s="43" t="s">
        <v>2162</v>
      </c>
      <c r="D645" s="44" t="s">
        <v>18</v>
      </c>
      <c r="E645" s="45" t="s">
        <v>170</v>
      </c>
      <c r="F645" s="44" t="s">
        <v>191</v>
      </c>
      <c r="G645" s="44" t="str">
        <f t="shared" si="1"/>
        <v>Augusto</v>
      </c>
      <c r="H645" s="51" t="s">
        <v>97</v>
      </c>
      <c r="I645" s="51" t="s">
        <v>24</v>
      </c>
      <c r="J645" s="44" t="str">
        <f t="shared" si="9"/>
        <v>Sim</v>
      </c>
      <c r="K645" s="47">
        <v>45163.0</v>
      </c>
      <c r="L645" s="62"/>
      <c r="M645" s="45" t="s">
        <v>47</v>
      </c>
      <c r="N645" s="48">
        <v>0.015</v>
      </c>
      <c r="O645" s="44" t="s">
        <v>48</v>
      </c>
      <c r="P645" s="49">
        <v>0.1</v>
      </c>
      <c r="Q645" s="184" t="s">
        <v>1303</v>
      </c>
      <c r="R645" s="60" t="s">
        <v>2163</v>
      </c>
      <c r="S645" s="45" t="s">
        <v>99</v>
      </c>
      <c r="T645" s="24" t="s">
        <v>2161</v>
      </c>
      <c r="U645" s="9" t="s">
        <v>34</v>
      </c>
      <c r="V645" s="51" t="str">
        <f t="shared" si="8"/>
        <v>Ativo</v>
      </c>
      <c r="W645" s="45"/>
      <c r="X645" s="52" t="s">
        <v>101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178971.88</v>
      </c>
      <c r="AL645" s="54">
        <v>164836.78</v>
      </c>
      <c r="AM645" s="54">
        <v>168729.46</v>
      </c>
      <c r="AN645" s="54">
        <v>171907.46</v>
      </c>
      <c r="AO645" s="54">
        <v>169526.39</v>
      </c>
      <c r="AP645" s="53">
        <v>170394.9</v>
      </c>
      <c r="AQ645" s="53">
        <v>172384.33</v>
      </c>
      <c r="AR645" s="53">
        <v>171338.35</v>
      </c>
      <c r="AS645" s="53">
        <v>221939.4</v>
      </c>
      <c r="AT645" s="53">
        <v>224158.2</v>
      </c>
      <c r="AU645" s="53">
        <f t="array" ref="AU645">XLOOKUP(C645,'PL TOTAL D0'!A:A,'PL TOTAL D0'!C:C,"")</f>
        <v>225816.7</v>
      </c>
    </row>
    <row r="646" ht="15.75" customHeight="1">
      <c r="A646" s="6" t="s">
        <v>43</v>
      </c>
      <c r="B646" s="64" t="s">
        <v>2164</v>
      </c>
      <c r="C646" s="65" t="s">
        <v>2165</v>
      </c>
      <c r="D646" s="9" t="s">
        <v>60</v>
      </c>
      <c r="E646" s="24" t="s">
        <v>29</v>
      </c>
      <c r="F646" s="9" t="s">
        <v>302</v>
      </c>
      <c r="G646" s="44" t="str">
        <f t="shared" si="1"/>
        <v>Augusto</v>
      </c>
      <c r="H646" s="51" t="s">
        <v>97</v>
      </c>
      <c r="I646" s="51" t="s">
        <v>24</v>
      </c>
      <c r="J646" s="44" t="str">
        <f t="shared" si="9"/>
        <v>Sim</v>
      </c>
      <c r="K646" s="57">
        <v>45386.0</v>
      </c>
      <c r="L646" s="62"/>
      <c r="M646" s="24" t="s">
        <v>55</v>
      </c>
      <c r="N646" s="58">
        <v>0.012</v>
      </c>
      <c r="O646" s="9" t="s">
        <v>24</v>
      </c>
      <c r="P646" s="59">
        <v>0.0</v>
      </c>
      <c r="Q646" s="15" t="s">
        <v>2166</v>
      </c>
      <c r="R646" s="60"/>
      <c r="S646" s="24" t="s">
        <v>99</v>
      </c>
      <c r="T646" s="23" t="s">
        <v>2167</v>
      </c>
      <c r="U646" s="9" t="s">
        <v>29</v>
      </c>
      <c r="V646" s="51" t="str">
        <f t="shared" si="8"/>
        <v>Ativo</v>
      </c>
      <c r="W646" s="45"/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>
        <v>228292.15</v>
      </c>
      <c r="AS646" s="53">
        <v>219970.0</v>
      </c>
      <c r="AT646" s="53">
        <v>221804.9</v>
      </c>
      <c r="AU646" s="53">
        <f t="array" ref="AU646">XLOOKUP(C646,'PL TOTAL D0'!A:A,'PL TOTAL D0'!C:C,"")</f>
        <v>221992.5</v>
      </c>
    </row>
    <row r="647" ht="15.75" customHeight="1">
      <c r="A647" s="41" t="s">
        <v>43</v>
      </c>
      <c r="B647" s="61" t="s">
        <v>2168</v>
      </c>
      <c r="C647" s="43" t="s">
        <v>2169</v>
      </c>
      <c r="D647" s="44" t="s">
        <v>18</v>
      </c>
      <c r="E647" s="45" t="s">
        <v>19</v>
      </c>
      <c r="F647" s="44" t="s">
        <v>207</v>
      </c>
      <c r="G647" s="44" t="str">
        <f t="shared" si="1"/>
        <v>#N/A</v>
      </c>
      <c r="H647" s="46" t="s">
        <v>140</v>
      </c>
      <c r="I647" s="46" t="s">
        <v>155</v>
      </c>
      <c r="J647" s="44" t="str">
        <f t="shared" si="9"/>
        <v>Não</v>
      </c>
      <c r="K647" s="47">
        <v>45063.0</v>
      </c>
      <c r="L647" s="45"/>
      <c r="M647" s="45" t="s">
        <v>55</v>
      </c>
      <c r="N647" s="48">
        <v>0.012</v>
      </c>
      <c r="O647" s="44" t="s">
        <v>24</v>
      </c>
      <c r="P647" s="49">
        <v>0.0</v>
      </c>
      <c r="Q647" s="139"/>
      <c r="R647" s="139"/>
      <c r="S647" s="45" t="s">
        <v>99</v>
      </c>
      <c r="T647" s="24" t="s">
        <v>2170</v>
      </c>
      <c r="U647" s="9" t="s">
        <v>19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44467.04</v>
      </c>
      <c r="AH647" s="54">
        <v>8.45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43</v>
      </c>
      <c r="B648" s="66" t="s">
        <v>2171</v>
      </c>
      <c r="C648" s="67" t="s">
        <v>2172</v>
      </c>
      <c r="D648" s="44" t="s">
        <v>18</v>
      </c>
      <c r="E648" s="45" t="s">
        <v>170</v>
      </c>
      <c r="F648" s="44" t="s">
        <v>171</v>
      </c>
      <c r="G648" s="44" t="str">
        <f t="shared" si="1"/>
        <v>Augusto</v>
      </c>
      <c r="H648" s="46" t="s">
        <v>97</v>
      </c>
      <c r="I648" s="51" t="s">
        <v>24</v>
      </c>
      <c r="J648" s="44" t="str">
        <f t="shared" si="9"/>
        <v>Não</v>
      </c>
      <c r="K648" s="47">
        <v>45271.0</v>
      </c>
      <c r="L648" s="45"/>
      <c r="M648" s="93" t="s">
        <v>98</v>
      </c>
      <c r="N648" s="117">
        <v>0.012</v>
      </c>
      <c r="O648" s="95" t="s">
        <v>48</v>
      </c>
      <c r="P648" s="118">
        <v>0.1</v>
      </c>
      <c r="Q648" s="139"/>
      <c r="R648" s="139"/>
      <c r="S648" s="45" t="s">
        <v>99</v>
      </c>
      <c r="T648" s="24" t="s">
        <v>2173</v>
      </c>
      <c r="U648" s="9" t="s">
        <v>174</v>
      </c>
      <c r="V648" s="51" t="str">
        <f t="shared" si="8"/>
        <v>Ativo</v>
      </c>
      <c r="W648" s="45"/>
      <c r="X648" s="52" t="s">
        <v>101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>
        <v>241127.73</v>
      </c>
      <c r="AO648" s="54">
        <v>240868.5</v>
      </c>
      <c r="AP648" s="53">
        <v>242741.27</v>
      </c>
      <c r="AQ648" s="53">
        <v>194411.18</v>
      </c>
      <c r="AR648" s="53">
        <v>194120.7</v>
      </c>
      <c r="AS648" s="53">
        <v>133418.2</v>
      </c>
      <c r="AT648" s="53">
        <v>134270.8</v>
      </c>
      <c r="AU648" s="53">
        <f t="array" ref="AU648">XLOOKUP(C648,'PL TOTAL D0'!A:A,'PL TOTAL D0'!C:C,"")</f>
        <v>134869.7</v>
      </c>
    </row>
    <row r="649" ht="15.75" customHeight="1">
      <c r="A649" s="41" t="s">
        <v>43</v>
      </c>
      <c r="B649" s="42" t="s">
        <v>2174</v>
      </c>
      <c r="C649" s="43" t="s">
        <v>2175</v>
      </c>
      <c r="D649" s="44" t="s">
        <v>18</v>
      </c>
      <c r="E649" s="45" t="s">
        <v>29</v>
      </c>
      <c r="F649" s="44" t="s">
        <v>288</v>
      </c>
      <c r="G649" s="44" t="str">
        <f t="shared" si="1"/>
        <v>#N/A</v>
      </c>
      <c r="H649" s="51" t="s">
        <v>140</v>
      </c>
      <c r="I649" s="46" t="s">
        <v>213</v>
      </c>
      <c r="J649" s="44" t="str">
        <f t="shared" si="9"/>
        <v>Não</v>
      </c>
      <c r="K649" s="47">
        <v>45163.0</v>
      </c>
      <c r="L649" s="62"/>
      <c r="M649" s="45" t="s">
        <v>55</v>
      </c>
      <c r="N649" s="48">
        <v>0.012</v>
      </c>
      <c r="O649" s="44" t="s">
        <v>24</v>
      </c>
      <c r="P649" s="49">
        <v>0.0</v>
      </c>
      <c r="Q649" s="73"/>
      <c r="R649" s="74"/>
      <c r="S649" s="45" t="s">
        <v>99</v>
      </c>
      <c r="T649" s="24" t="s">
        <v>2176</v>
      </c>
      <c r="U649" s="9" t="s">
        <v>29</v>
      </c>
      <c r="V649" s="51" t="str">
        <f t="shared" si="8"/>
        <v>Ativo</v>
      </c>
      <c r="W649" s="45"/>
      <c r="X649" s="52" t="s">
        <v>110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42" t="s">
        <v>2174</v>
      </c>
      <c r="C650" s="43" t="s">
        <v>2177</v>
      </c>
      <c r="D650" s="44" t="s">
        <v>18</v>
      </c>
      <c r="E650" s="45" t="s">
        <v>29</v>
      </c>
      <c r="F650" s="44" t="s">
        <v>288</v>
      </c>
      <c r="G650" s="44" t="str">
        <f t="shared" si="1"/>
        <v>#N/A</v>
      </c>
      <c r="H650" s="51" t="s">
        <v>140</v>
      </c>
      <c r="I650" s="51" t="s">
        <v>155</v>
      </c>
      <c r="J650" s="44" t="str">
        <f t="shared" si="9"/>
        <v>Não</v>
      </c>
      <c r="K650" s="47">
        <v>45163.0</v>
      </c>
      <c r="L650" s="62"/>
      <c r="M650" s="45" t="s">
        <v>121</v>
      </c>
      <c r="N650" s="48">
        <v>0.0</v>
      </c>
      <c r="O650" s="44" t="s">
        <v>24</v>
      </c>
      <c r="P650" s="49">
        <v>0.0</v>
      </c>
      <c r="Q650" s="74"/>
      <c r="R650" s="74"/>
      <c r="S650" s="45" t="s">
        <v>99</v>
      </c>
      <c r="T650" s="24" t="s">
        <v>2176</v>
      </c>
      <c r="U650" s="9" t="s">
        <v>29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2174</v>
      </c>
      <c r="C651" s="43" t="s">
        <v>2178</v>
      </c>
      <c r="D651" s="44" t="s">
        <v>18</v>
      </c>
      <c r="E651" s="45" t="s">
        <v>29</v>
      </c>
      <c r="F651" s="44" t="s">
        <v>288</v>
      </c>
      <c r="G651" s="44" t="str">
        <f t="shared" si="1"/>
        <v>#N/A</v>
      </c>
      <c r="H651" s="51" t="s">
        <v>140</v>
      </c>
      <c r="I651" s="51" t="s">
        <v>155</v>
      </c>
      <c r="J651" s="44" t="str">
        <f t="shared" si="9"/>
        <v>Não</v>
      </c>
      <c r="K651" s="47">
        <v>45163.0</v>
      </c>
      <c r="L651" s="62"/>
      <c r="M651" s="45" t="s">
        <v>121</v>
      </c>
      <c r="N651" s="48">
        <v>0.0</v>
      </c>
      <c r="O651" s="44" t="s">
        <v>24</v>
      </c>
      <c r="P651" s="49">
        <v>0.0</v>
      </c>
      <c r="Q651" s="74"/>
      <c r="R651" s="74"/>
      <c r="S651" s="45" t="s">
        <v>99</v>
      </c>
      <c r="T651" s="24" t="s">
        <v>2176</v>
      </c>
      <c r="U651" s="9" t="s">
        <v>29</v>
      </c>
      <c r="V651" s="51" t="str">
        <f t="shared" si="8"/>
        <v>Ativo</v>
      </c>
      <c r="W651" s="45"/>
      <c r="X651" s="52" t="s">
        <v>110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2179</v>
      </c>
      <c r="C652" s="43" t="s">
        <v>2180</v>
      </c>
      <c r="D652" s="44" t="s">
        <v>18</v>
      </c>
      <c r="E652" s="45" t="s">
        <v>29</v>
      </c>
      <c r="F652" s="44" t="s">
        <v>288</v>
      </c>
      <c r="G652" s="44" t="str">
        <f t="shared" si="1"/>
        <v>Augusto</v>
      </c>
      <c r="H652" s="51" t="s">
        <v>97</v>
      </c>
      <c r="I652" s="51" t="s">
        <v>24</v>
      </c>
      <c r="J652" s="44" t="str">
        <f t="shared" si="9"/>
        <v>Não</v>
      </c>
      <c r="K652" s="47">
        <v>44973.0</v>
      </c>
      <c r="L652" s="45"/>
      <c r="M652" s="24" t="s">
        <v>121</v>
      </c>
      <c r="N652" s="58">
        <v>0.0</v>
      </c>
      <c r="O652" s="9" t="s">
        <v>24</v>
      </c>
      <c r="P652" s="59">
        <v>0.0</v>
      </c>
      <c r="Q652" s="139"/>
      <c r="R652" s="60" t="s">
        <v>610</v>
      </c>
      <c r="S652" s="45" t="s">
        <v>99</v>
      </c>
      <c r="T652" s="24" t="s">
        <v>2181</v>
      </c>
      <c r="U652" s="9" t="s">
        <v>29</v>
      </c>
      <c r="V652" s="51" t="str">
        <f t="shared" si="8"/>
        <v>Ativo</v>
      </c>
      <c r="W652" s="45"/>
      <c r="X652" s="52" t="s">
        <v>110</v>
      </c>
      <c r="Y652" s="54"/>
      <c r="Z652" s="54"/>
      <c r="AA652" s="54"/>
      <c r="AB652" s="54"/>
      <c r="AC652" s="54">
        <v>0.0</v>
      </c>
      <c r="AD652" s="54">
        <v>42071.82</v>
      </c>
      <c r="AE652" s="54">
        <v>48573.21</v>
      </c>
      <c r="AF652" s="54">
        <v>48813.34</v>
      </c>
      <c r="AG652" s="54">
        <v>49815.46</v>
      </c>
      <c r="AH652" s="54">
        <v>50614.22</v>
      </c>
      <c r="AI652" s="54">
        <v>50918.73</v>
      </c>
      <c r="AJ652" s="54">
        <v>50738.19</v>
      </c>
      <c r="AK652" s="54">
        <v>50628.89</v>
      </c>
      <c r="AL652" s="54">
        <v>50584.61</v>
      </c>
      <c r="AM652" s="54">
        <v>51127.98</v>
      </c>
      <c r="AN652" s="54">
        <v>65685.15</v>
      </c>
      <c r="AO652" s="54">
        <v>65122.87</v>
      </c>
      <c r="AP652" s="53">
        <v>65731.06</v>
      </c>
      <c r="AQ652" s="53">
        <v>66405.76</v>
      </c>
      <c r="AR652" s="53">
        <v>65968.55</v>
      </c>
      <c r="AS652" s="53">
        <v>66348.04</v>
      </c>
      <c r="AT652" s="53">
        <v>66900.44</v>
      </c>
      <c r="AU652" s="53">
        <f t="array" ref="AU652">XLOOKUP(C652,'PL TOTAL D0'!A:A,'PL TOTAL D0'!C:C,"")</f>
        <v>66998.08</v>
      </c>
    </row>
    <row r="653" ht="15.75" customHeight="1">
      <c r="A653" s="41" t="s">
        <v>43</v>
      </c>
      <c r="B653" s="64" t="s">
        <v>2182</v>
      </c>
      <c r="C653" s="65" t="s">
        <v>2183</v>
      </c>
      <c r="D653" s="9" t="s">
        <v>60</v>
      </c>
      <c r="E653" s="24" t="s">
        <v>29</v>
      </c>
      <c r="F653" s="9" t="s">
        <v>61</v>
      </c>
      <c r="G653" s="44" t="str">
        <f t="shared" si="1"/>
        <v>Augusto</v>
      </c>
      <c r="H653" s="51" t="s">
        <v>97</v>
      </c>
      <c r="I653" s="51" t="s">
        <v>24</v>
      </c>
      <c r="J653" s="44" t="str">
        <f t="shared" si="9"/>
        <v>Não</v>
      </c>
      <c r="K653" s="57">
        <v>45419.0</v>
      </c>
      <c r="L653" s="45"/>
      <c r="M653" s="24" t="s">
        <v>98</v>
      </c>
      <c r="N653" s="58">
        <v>0.012</v>
      </c>
      <c r="O653" s="9" t="s">
        <v>48</v>
      </c>
      <c r="P653" s="59">
        <v>0.1</v>
      </c>
      <c r="Q653" s="139"/>
      <c r="R653" s="60"/>
      <c r="S653" s="24" t="s">
        <v>99</v>
      </c>
      <c r="T653" s="23" t="s">
        <v>2184</v>
      </c>
      <c r="U653" s="9" t="s">
        <v>29</v>
      </c>
      <c r="V653" s="51" t="str">
        <f t="shared" si="8"/>
        <v>Ativo</v>
      </c>
      <c r="W653" s="24" t="s">
        <v>68</v>
      </c>
      <c r="X653" s="52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/>
      <c r="AR653" s="53"/>
      <c r="AS653" s="53">
        <v>54918.28</v>
      </c>
      <c r="AT653" s="53">
        <v>55291.74</v>
      </c>
      <c r="AU653" s="53">
        <f t="array" ref="AU653">XLOOKUP(C653,'PL TOTAL D0'!A:A,'PL TOTAL D0'!C:C,"")</f>
        <v>56682.05</v>
      </c>
    </row>
    <row r="654" ht="15.75" customHeight="1">
      <c r="A654" s="41" t="s">
        <v>43</v>
      </c>
      <c r="B654" s="61" t="s">
        <v>2185</v>
      </c>
      <c r="C654" s="43" t="s">
        <v>2186</v>
      </c>
      <c r="D654" s="44" t="s">
        <v>18</v>
      </c>
      <c r="E654" s="45" t="s">
        <v>19</v>
      </c>
      <c r="F654" s="44" t="s">
        <v>250</v>
      </c>
      <c r="G654" s="44" t="str">
        <f t="shared" si="1"/>
        <v>Augusto</v>
      </c>
      <c r="H654" s="46" t="s">
        <v>97</v>
      </c>
      <c r="I654" s="46" t="s">
        <v>24</v>
      </c>
      <c r="J654" s="44" t="str">
        <f t="shared" si="9"/>
        <v>Não</v>
      </c>
      <c r="K654" s="47">
        <v>45015.0</v>
      </c>
      <c r="L654" s="45"/>
      <c r="M654" s="45" t="s">
        <v>55</v>
      </c>
      <c r="N654" s="48">
        <v>0.012</v>
      </c>
      <c r="O654" s="44" t="s">
        <v>24</v>
      </c>
      <c r="P654" s="49">
        <v>0.0</v>
      </c>
      <c r="Q654" s="139"/>
      <c r="R654" s="139"/>
      <c r="S654" s="45" t="s">
        <v>99</v>
      </c>
      <c r="T654" s="24" t="s">
        <v>2187</v>
      </c>
      <c r="U654" s="9" t="s">
        <v>29</v>
      </c>
      <c r="V654" s="51" t="str">
        <f t="shared" si="8"/>
        <v>Ativo</v>
      </c>
      <c r="W654" s="45"/>
      <c r="X654" s="52" t="s">
        <v>110</v>
      </c>
      <c r="Y654" s="54"/>
      <c r="Z654" s="54"/>
      <c r="AA654" s="54"/>
      <c r="AB654" s="54"/>
      <c r="AC654" s="54"/>
      <c r="AD654" s="54"/>
      <c r="AE654" s="54">
        <v>160000.0</v>
      </c>
      <c r="AF654" s="54">
        <v>272043.36</v>
      </c>
      <c r="AG654" s="54">
        <v>274010.13</v>
      </c>
      <c r="AH654" s="54">
        <v>276251.33</v>
      </c>
      <c r="AI654" s="54">
        <v>136932.44</v>
      </c>
      <c r="AJ654" s="54">
        <v>122936.31</v>
      </c>
      <c r="AK654" s="54">
        <v>100114.2</v>
      </c>
      <c r="AL654" s="54">
        <v>94902.41</v>
      </c>
      <c r="AM654" s="54">
        <v>71309.04</v>
      </c>
      <c r="AN654" s="54">
        <v>61725.21</v>
      </c>
      <c r="AO654" s="54">
        <v>36465.34</v>
      </c>
      <c r="AP654" s="53">
        <v>36133.91</v>
      </c>
      <c r="AQ654" s="53">
        <v>30358.37</v>
      </c>
      <c r="AR654" s="53">
        <v>10091.78</v>
      </c>
      <c r="AS654" s="53">
        <v>7146.44</v>
      </c>
      <c r="AT654" s="53">
        <v>10003.97</v>
      </c>
      <c r="AU654" s="53">
        <f t="array" ref="AU654">XLOOKUP(C654,'PL TOTAL D0'!A:A,'PL TOTAL D0'!C:C,"")</f>
        <v>10012.89</v>
      </c>
    </row>
    <row r="655" ht="15.75" customHeight="1">
      <c r="A655" s="6" t="s">
        <v>43</v>
      </c>
      <c r="B655" s="42" t="s">
        <v>2188</v>
      </c>
      <c r="C655" s="43" t="s">
        <v>2189</v>
      </c>
      <c r="D655" s="9" t="s">
        <v>95</v>
      </c>
      <c r="E655" s="24" t="s">
        <v>29</v>
      </c>
      <c r="F655" s="45" t="s">
        <v>139</v>
      </c>
      <c r="G655" s="44" t="str">
        <f t="shared" si="1"/>
        <v>Augusto</v>
      </c>
      <c r="H655" s="51" t="s">
        <v>140</v>
      </c>
      <c r="I655" s="51" t="s">
        <v>141</v>
      </c>
      <c r="J655" s="44" t="str">
        <f t="shared" si="9"/>
        <v>Sim</v>
      </c>
      <c r="K655" s="57">
        <v>45279.0</v>
      </c>
      <c r="L655" s="45"/>
      <c r="M655" s="24" t="s">
        <v>142</v>
      </c>
      <c r="N655" s="58">
        <v>0.003</v>
      </c>
      <c r="O655" s="9" t="s">
        <v>24</v>
      </c>
      <c r="P655" s="59">
        <v>0.0</v>
      </c>
      <c r="Q655" s="15" t="s">
        <v>2190</v>
      </c>
      <c r="R655" s="139"/>
      <c r="S655" s="24" t="s">
        <v>99</v>
      </c>
      <c r="T655" s="24" t="s">
        <v>2191</v>
      </c>
      <c r="U655" s="9" t="s">
        <v>145</v>
      </c>
      <c r="V655" s="51" t="str">
        <f t="shared" si="8"/>
        <v>Ativo</v>
      </c>
      <c r="W655" s="45"/>
      <c r="X655" s="52" t="s">
        <v>110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>
        <v>155014.6</v>
      </c>
      <c r="AO655" s="54">
        <v>209411.61</v>
      </c>
      <c r="AP655" s="53">
        <v>2482.92</v>
      </c>
      <c r="AQ655" s="53">
        <v>2503.58</v>
      </c>
      <c r="AR655" s="53">
        <v>2525.51</v>
      </c>
      <c r="AS655" s="53">
        <v>2534.64</v>
      </c>
      <c r="AT655" s="53">
        <v>12092.46</v>
      </c>
      <c r="AU655" s="53">
        <f t="array" ref="AU655">XLOOKUP(C655,'PL TOTAL D0'!A:A,'PL TOTAL D0'!C:C,"")</f>
        <v>12111.32</v>
      </c>
    </row>
    <row r="656" ht="15.75" customHeight="1">
      <c r="A656" s="41" t="s">
        <v>43</v>
      </c>
      <c r="B656" s="55" t="s">
        <v>2192</v>
      </c>
      <c r="C656" s="43" t="s">
        <v>2193</v>
      </c>
      <c r="D656" s="44" t="s">
        <v>18</v>
      </c>
      <c r="E656" s="45" t="s">
        <v>29</v>
      </c>
      <c r="F656" s="44" t="s">
        <v>2194</v>
      </c>
      <c r="G656" s="44" t="str">
        <f t="shared" si="1"/>
        <v>Augusto</v>
      </c>
      <c r="H656" s="51" t="s">
        <v>140</v>
      </c>
      <c r="I656" s="51" t="s">
        <v>155</v>
      </c>
      <c r="J656" s="44" t="str">
        <f t="shared" si="9"/>
        <v>Não</v>
      </c>
      <c r="K656" s="47">
        <v>44998.0</v>
      </c>
      <c r="L656" s="45"/>
      <c r="M656" s="45" t="s">
        <v>263</v>
      </c>
      <c r="N656" s="48">
        <v>0.019</v>
      </c>
      <c r="O656" s="44" t="s">
        <v>48</v>
      </c>
      <c r="P656" s="49">
        <v>0.2</v>
      </c>
      <c r="Q656" s="139"/>
      <c r="R656" s="139"/>
      <c r="S656" s="45" t="s">
        <v>99</v>
      </c>
      <c r="T656" s="24" t="s">
        <v>2195</v>
      </c>
      <c r="U656" s="9" t="s">
        <v>29</v>
      </c>
      <c r="V656" s="51" t="str">
        <f t="shared" si="8"/>
        <v>Ativo</v>
      </c>
      <c r="W656" s="45"/>
      <c r="X656" s="52" t="s">
        <v>110</v>
      </c>
      <c r="Y656" s="54"/>
      <c r="Z656" s="54"/>
      <c r="AA656" s="54"/>
      <c r="AB656" s="54"/>
      <c r="AC656" s="54"/>
      <c r="AD656" s="54">
        <v>0.0</v>
      </c>
      <c r="AE656" s="54">
        <v>49617.77</v>
      </c>
      <c r="AF656" s="54">
        <v>49918.83</v>
      </c>
      <c r="AG656" s="54">
        <v>26661.75</v>
      </c>
      <c r="AH656" s="54">
        <v>50.26</v>
      </c>
      <c r="AI656" s="54">
        <v>50.26</v>
      </c>
      <c r="AJ656" s="54">
        <v>50.26</v>
      </c>
      <c r="AK656" s="54">
        <v>50.26</v>
      </c>
      <c r="AL656" s="54">
        <v>50.26</v>
      </c>
      <c r="AM656" s="54">
        <v>50.26</v>
      </c>
      <c r="AN656" s="54">
        <v>50.26</v>
      </c>
      <c r="AO656" s="54">
        <v>50.26</v>
      </c>
      <c r="AP656" s="53">
        <v>50.26</v>
      </c>
      <c r="AQ656" s="53">
        <v>50.26</v>
      </c>
      <c r="AR656" s="53">
        <v>902.31</v>
      </c>
      <c r="AS656" s="53">
        <v>902.31</v>
      </c>
      <c r="AT656" s="53">
        <v>902.31</v>
      </c>
      <c r="AU656" s="53">
        <f t="array" ref="AU656">XLOOKUP(C656,'PL TOTAL D0'!A:A,'PL TOTAL D0'!C:C,"")</f>
        <v>902.31</v>
      </c>
    </row>
    <row r="657" ht="15.75" customHeight="1">
      <c r="A657" s="41" t="s">
        <v>43</v>
      </c>
      <c r="B657" s="42" t="s">
        <v>2196</v>
      </c>
      <c r="C657" s="43" t="s">
        <v>2197</v>
      </c>
      <c r="D657" s="44" t="s">
        <v>18</v>
      </c>
      <c r="E657" s="45" t="s">
        <v>19</v>
      </c>
      <c r="F657" s="44" t="s">
        <v>250</v>
      </c>
      <c r="G657" s="44" t="str">
        <f t="shared" si="1"/>
        <v>#N/A</v>
      </c>
      <c r="H657" s="51" t="s">
        <v>140</v>
      </c>
      <c r="I657" s="46" t="s">
        <v>213</v>
      </c>
      <c r="J657" s="44" t="str">
        <f t="shared" si="9"/>
        <v>Não</v>
      </c>
      <c r="K657" s="47">
        <v>45163.0</v>
      </c>
      <c r="L657" s="62"/>
      <c r="M657" s="45" t="s">
        <v>55</v>
      </c>
      <c r="N657" s="48">
        <v>0.012</v>
      </c>
      <c r="O657" s="44" t="s">
        <v>24</v>
      </c>
      <c r="P657" s="49">
        <v>0.0</v>
      </c>
      <c r="Q657" s="139"/>
      <c r="R657" s="139"/>
      <c r="S657" s="45" t="s">
        <v>99</v>
      </c>
      <c r="T657" s="24" t="s">
        <v>2198</v>
      </c>
      <c r="U657" s="9" t="s">
        <v>19</v>
      </c>
      <c r="V657" s="51" t="str">
        <f t="shared" si="8"/>
        <v>Ativo</v>
      </c>
      <c r="W657" s="45"/>
      <c r="X657" s="52" t="s">
        <v>110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2199</v>
      </c>
      <c r="C658" s="43" t="s">
        <v>2200</v>
      </c>
      <c r="D658" s="44" t="s">
        <v>18</v>
      </c>
      <c r="E658" s="45" t="s">
        <v>29</v>
      </c>
      <c r="F658" s="44" t="s">
        <v>162</v>
      </c>
      <c r="G658" s="44" t="str">
        <f t="shared" si="1"/>
        <v>Breno</v>
      </c>
      <c r="H658" s="46" t="s">
        <v>97</v>
      </c>
      <c r="I658" s="46" t="s">
        <v>24</v>
      </c>
      <c r="J658" s="44" t="str">
        <f t="shared" si="9"/>
        <v>Não</v>
      </c>
      <c r="K658" s="47">
        <v>45048.0</v>
      </c>
      <c r="L658" s="45"/>
      <c r="M658" s="45" t="s">
        <v>55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99</v>
      </c>
      <c r="T658" s="24" t="s">
        <v>2201</v>
      </c>
      <c r="U658" s="9" t="s">
        <v>29</v>
      </c>
      <c r="V658" s="51" t="str">
        <f t="shared" si="8"/>
        <v>Ativo</v>
      </c>
      <c r="W658" s="45"/>
      <c r="X658" s="52" t="s">
        <v>110</v>
      </c>
      <c r="Y658" s="54"/>
      <c r="Z658" s="54"/>
      <c r="AA658" s="54"/>
      <c r="AB658" s="54"/>
      <c r="AC658" s="54"/>
      <c r="AD658" s="54"/>
      <c r="AE658" s="54">
        <v>0.0</v>
      </c>
      <c r="AF658" s="54">
        <v>508810.75</v>
      </c>
      <c r="AG658" s="54">
        <v>775970.71</v>
      </c>
      <c r="AH658" s="54">
        <v>784615.31</v>
      </c>
      <c r="AI658" s="54">
        <v>790313.84</v>
      </c>
      <c r="AJ658" s="54">
        <v>796962.58</v>
      </c>
      <c r="AK658" s="54">
        <v>799686.48</v>
      </c>
      <c r="AL658" s="54">
        <v>802618.33</v>
      </c>
      <c r="AM658" s="54">
        <v>809988.99</v>
      </c>
      <c r="AN658" s="54">
        <v>817678.62</v>
      </c>
      <c r="AO658" s="54">
        <v>823387.03</v>
      </c>
      <c r="AP658" s="53">
        <v>829725.01</v>
      </c>
      <c r="AQ658" s="53">
        <v>836610.72</v>
      </c>
      <c r="AR658" s="53">
        <v>840050.8</v>
      </c>
      <c r="AS658" s="53">
        <v>843191.6</v>
      </c>
      <c r="AT658" s="53">
        <v>818172.9</v>
      </c>
      <c r="AU658" s="53">
        <f t="array" ref="AU658">XLOOKUP(C658,'PL TOTAL D0'!A:A,'PL TOTAL D0'!C:C,"")</f>
        <v>815663.3</v>
      </c>
    </row>
    <row r="659" ht="15.75" customHeight="1">
      <c r="A659" s="41" t="s">
        <v>43</v>
      </c>
      <c r="B659" s="42" t="s">
        <v>2202</v>
      </c>
      <c r="C659" s="43" t="s">
        <v>2203</v>
      </c>
      <c r="D659" s="44" t="s">
        <v>18</v>
      </c>
      <c r="E659" s="45" t="s">
        <v>19</v>
      </c>
      <c r="F659" s="44" t="s">
        <v>250</v>
      </c>
      <c r="G659" s="44" t="str">
        <f t="shared" si="1"/>
        <v>#N/A</v>
      </c>
      <c r="H659" s="46" t="s">
        <v>140</v>
      </c>
      <c r="I659" s="46" t="s">
        <v>213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60" t="s">
        <v>2204</v>
      </c>
      <c r="S659" s="45" t="s">
        <v>99</v>
      </c>
      <c r="T659" s="24" t="s">
        <v>2205</v>
      </c>
      <c r="U659" s="9" t="s">
        <v>19</v>
      </c>
      <c r="V659" s="51" t="str">
        <f t="shared" si="8"/>
        <v>Ativo</v>
      </c>
      <c r="W659" s="45"/>
      <c r="X659" s="52" t="s">
        <v>110</v>
      </c>
      <c r="Y659" s="54"/>
      <c r="Z659" s="54"/>
      <c r="AA659" s="54"/>
      <c r="AB659" s="54"/>
      <c r="AC659" s="54"/>
      <c r="AD659" s="54"/>
      <c r="AE659" s="54">
        <v>0.0</v>
      </c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6" t="s">
        <v>43</v>
      </c>
      <c r="B660" s="55" t="s">
        <v>2206</v>
      </c>
      <c r="C660" s="56" t="s">
        <v>2207</v>
      </c>
      <c r="D660" s="9" t="s">
        <v>18</v>
      </c>
      <c r="E660" s="24" t="s">
        <v>19</v>
      </c>
      <c r="F660" s="9" t="s">
        <v>207</v>
      </c>
      <c r="G660" s="44" t="str">
        <f t="shared" si="1"/>
        <v>Augusto</v>
      </c>
      <c r="H660" s="51" t="s">
        <v>140</v>
      </c>
      <c r="I660" s="51" t="s">
        <v>213</v>
      </c>
      <c r="J660" s="44" t="str">
        <f t="shared" si="9"/>
        <v>Não</v>
      </c>
      <c r="K660" s="57">
        <v>45321.0</v>
      </c>
      <c r="L660" s="62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60" t="s">
        <v>2208</v>
      </c>
      <c r="S660" s="24" t="s">
        <v>99</v>
      </c>
      <c r="T660" s="24" t="s">
        <v>2209</v>
      </c>
      <c r="U660" s="9" t="s">
        <v>19</v>
      </c>
      <c r="V660" s="51" t="str">
        <f t="shared" si="8"/>
        <v>Ativo</v>
      </c>
      <c r="W660" s="45"/>
      <c r="X660" s="52" t="s">
        <v>110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>
        <v>0.0</v>
      </c>
      <c r="AP660" s="53">
        <v>100304.51</v>
      </c>
      <c r="AQ660" s="53">
        <v>101205.41</v>
      </c>
      <c r="AR660" s="53">
        <v>101972.82</v>
      </c>
      <c r="AS660" s="53">
        <v>0.0</v>
      </c>
      <c r="AT660" s="53">
        <v>39.91</v>
      </c>
      <c r="AU660" s="53">
        <f t="array" ref="AU660">XLOOKUP(C660,'PL TOTAL D0'!A:A,'PL TOTAL D0'!C:C,"")</f>
        <v>39.91</v>
      </c>
    </row>
    <row r="661" ht="15.75" customHeight="1">
      <c r="A661" s="41" t="s">
        <v>43</v>
      </c>
      <c r="B661" s="42" t="s">
        <v>2210</v>
      </c>
      <c r="C661" s="43" t="s">
        <v>2211</v>
      </c>
      <c r="D661" s="44" t="s">
        <v>18</v>
      </c>
      <c r="E661" s="45" t="s">
        <v>19</v>
      </c>
      <c r="F661" s="44" t="s">
        <v>20</v>
      </c>
      <c r="G661" s="44" t="str">
        <f t="shared" si="1"/>
        <v>Augusto</v>
      </c>
      <c r="H661" s="46" t="s">
        <v>97</v>
      </c>
      <c r="I661" s="46" t="s">
        <v>24</v>
      </c>
      <c r="J661" s="44" t="str">
        <f t="shared" si="9"/>
        <v>Sim</v>
      </c>
      <c r="K661" s="47">
        <v>45105.0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60" t="s">
        <v>2212</v>
      </c>
      <c r="R661" s="50"/>
      <c r="S661" s="45" t="s">
        <v>99</v>
      </c>
      <c r="T661" s="24" t="s">
        <v>2213</v>
      </c>
      <c r="U661" s="9" t="s">
        <v>19</v>
      </c>
      <c r="V661" s="51" t="str">
        <f t="shared" si="8"/>
        <v>Ativo</v>
      </c>
      <c r="W661" s="45"/>
      <c r="X661" s="52" t="s">
        <v>110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41342.64</v>
      </c>
      <c r="AI661" s="54">
        <v>353197.08</v>
      </c>
      <c r="AJ661" s="54">
        <v>356698.92</v>
      </c>
      <c r="AK661" s="54">
        <v>359344.38</v>
      </c>
      <c r="AL661" s="54">
        <v>362677.22</v>
      </c>
      <c r="AM661" s="54">
        <v>365512.31</v>
      </c>
      <c r="AN661" s="54">
        <v>368420.65</v>
      </c>
      <c r="AO661" s="54">
        <v>367439.83</v>
      </c>
      <c r="AP661" s="53">
        <v>362079.85</v>
      </c>
      <c r="AQ661" s="53">
        <v>279463.95</v>
      </c>
      <c r="AR661" s="53">
        <v>281538.18</v>
      </c>
      <c r="AS661" s="53">
        <v>283595.1</v>
      </c>
      <c r="AT661" s="53">
        <v>285064.0</v>
      </c>
      <c r="AU661" s="53">
        <f t="array" ref="AU661">XLOOKUP(C661,'PL TOTAL D0'!A:A,'PL TOTAL D0'!C:C,"")</f>
        <v>165098.8</v>
      </c>
    </row>
    <row r="662" ht="15.75" customHeight="1">
      <c r="A662" s="41" t="s">
        <v>43</v>
      </c>
      <c r="B662" s="42" t="s">
        <v>2214</v>
      </c>
      <c r="C662" s="43" t="s">
        <v>2215</v>
      </c>
      <c r="D662" s="44" t="s">
        <v>18</v>
      </c>
      <c r="E662" s="45" t="s">
        <v>29</v>
      </c>
      <c r="F662" s="44" t="s">
        <v>288</v>
      </c>
      <c r="G662" s="44" t="str">
        <f t="shared" si="1"/>
        <v>#N/A</v>
      </c>
      <c r="H662" s="46" t="s">
        <v>140</v>
      </c>
      <c r="I662" s="46" t="s">
        <v>213</v>
      </c>
      <c r="J662" s="44" t="str">
        <f t="shared" si="9"/>
        <v>Não</v>
      </c>
      <c r="K662" s="47">
        <v>45166.0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139"/>
      <c r="S662" s="45" t="s">
        <v>99</v>
      </c>
      <c r="T662" s="56" t="s">
        <v>2216</v>
      </c>
      <c r="U662" s="9" t="s">
        <v>29</v>
      </c>
      <c r="V662" s="51" t="str">
        <f t="shared" si="8"/>
        <v>Inativo</v>
      </c>
      <c r="W662" s="45"/>
      <c r="X662" s="52" t="s">
        <v>110</v>
      </c>
      <c r="Y662" s="54"/>
      <c r="Z662" s="54"/>
      <c r="AA662" s="54"/>
      <c r="AB662" s="54"/>
      <c r="AC662" s="54"/>
      <c r="AD662" s="54">
        <v>0.0</v>
      </c>
      <c r="AE662" s="54">
        <v>0.0</v>
      </c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tr">
        <f t="array" ref="AU662">XLOOKUP(C662,'PL TOTAL D0'!A:A,'PL TOTAL D0'!C:C,"")</f>
        <v/>
      </c>
    </row>
    <row r="663" ht="15.75" customHeight="1">
      <c r="A663" s="41" t="s">
        <v>43</v>
      </c>
      <c r="B663" s="61" t="s">
        <v>2217</v>
      </c>
      <c r="C663" s="43" t="s">
        <v>2218</v>
      </c>
      <c r="D663" s="44" t="s">
        <v>18</v>
      </c>
      <c r="E663" s="45" t="s">
        <v>170</v>
      </c>
      <c r="F663" s="44" t="s">
        <v>191</v>
      </c>
      <c r="G663" s="44" t="str">
        <f t="shared" si="1"/>
        <v>Augusto</v>
      </c>
      <c r="H663" s="46" t="s">
        <v>97</v>
      </c>
      <c r="I663" s="46" t="s">
        <v>24</v>
      </c>
      <c r="J663" s="44" t="str">
        <f t="shared" si="9"/>
        <v>Não</v>
      </c>
      <c r="K663" s="47">
        <v>45163.0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74"/>
      <c r="R663" s="50"/>
      <c r="S663" s="45" t="s">
        <v>99</v>
      </c>
      <c r="T663" s="24" t="s">
        <v>2219</v>
      </c>
      <c r="U663" s="9" t="s">
        <v>174</v>
      </c>
      <c r="V663" s="51" t="str">
        <f t="shared" si="8"/>
        <v>Ativo</v>
      </c>
      <c r="W663" s="45"/>
      <c r="X663" s="52" t="s">
        <v>101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>
        <v>212285.51</v>
      </c>
      <c r="AK663" s="54">
        <v>213887.99</v>
      </c>
      <c r="AL663" s="54">
        <v>215498.84</v>
      </c>
      <c r="AM663" s="54">
        <v>217365.1</v>
      </c>
      <c r="AN663" s="54">
        <v>219164.85</v>
      </c>
      <c r="AO663" s="54">
        <v>218353.98</v>
      </c>
      <c r="AP663" s="53">
        <v>219918.23</v>
      </c>
      <c r="AQ663" s="53">
        <v>220877.83</v>
      </c>
      <c r="AR663" s="53">
        <v>222419.64</v>
      </c>
      <c r="AS663" s="53">
        <v>224094.1</v>
      </c>
      <c r="AT663" s="53">
        <v>225730.2</v>
      </c>
      <c r="AU663" s="53">
        <f t="array" ref="AU663">XLOOKUP(C663,'PL TOTAL D0'!A:A,'PL TOTAL D0'!C:C,"")</f>
        <v>225859.8</v>
      </c>
    </row>
    <row r="664" ht="15.75" customHeight="1">
      <c r="A664" s="41" t="s">
        <v>43</v>
      </c>
      <c r="B664" s="42" t="s">
        <v>2220</v>
      </c>
      <c r="C664" s="43" t="s">
        <v>2221</v>
      </c>
      <c r="D664" s="44" t="s">
        <v>95</v>
      </c>
      <c r="E664" s="45" t="s">
        <v>29</v>
      </c>
      <c r="F664" s="44" t="s">
        <v>687</v>
      </c>
      <c r="G664" s="44" t="str">
        <f t="shared" si="1"/>
        <v>Augusto</v>
      </c>
      <c r="H664" s="46" t="s">
        <v>97</v>
      </c>
      <c r="I664" s="46" t="s">
        <v>24</v>
      </c>
      <c r="J664" s="44" t="str">
        <f t="shared" si="9"/>
        <v>Não</v>
      </c>
      <c r="K664" s="47">
        <v>44995.0</v>
      </c>
      <c r="L664" s="45"/>
      <c r="M664" s="45" t="s">
        <v>47</v>
      </c>
      <c r="N664" s="48">
        <v>0.015</v>
      </c>
      <c r="O664" s="44" t="s">
        <v>48</v>
      </c>
      <c r="P664" s="49">
        <v>0.1</v>
      </c>
      <c r="Q664" s="139"/>
      <c r="R664" s="139"/>
      <c r="S664" s="45" t="s">
        <v>99</v>
      </c>
      <c r="T664" s="24" t="s">
        <v>2222</v>
      </c>
      <c r="U664" s="9" t="s">
        <v>29</v>
      </c>
      <c r="V664" s="51" t="str">
        <f t="shared" si="8"/>
        <v>Ativo</v>
      </c>
      <c r="W664" s="45"/>
      <c r="X664" s="52" t="s">
        <v>101</v>
      </c>
      <c r="Y664" s="54"/>
      <c r="Z664" s="54"/>
      <c r="AA664" s="54"/>
      <c r="AB664" s="54"/>
      <c r="AC664" s="54"/>
      <c r="AD664" s="54"/>
      <c r="AE664" s="54">
        <v>60571.25</v>
      </c>
      <c r="AF664" s="54">
        <v>94101.27</v>
      </c>
      <c r="AG664" s="54">
        <v>95641.04</v>
      </c>
      <c r="AH664" s="54">
        <v>97219.44</v>
      </c>
      <c r="AI664" s="54">
        <v>98019.24</v>
      </c>
      <c r="AJ664" s="54">
        <v>98214.51</v>
      </c>
      <c r="AK664" s="54">
        <v>98658.0</v>
      </c>
      <c r="AL664" s="54">
        <v>98603.27</v>
      </c>
      <c r="AM664" s="54">
        <v>101156.98</v>
      </c>
      <c r="AN664" s="54">
        <v>103107.47</v>
      </c>
      <c r="AO664" s="54">
        <v>101601.19</v>
      </c>
      <c r="AP664" s="53">
        <v>102512.46</v>
      </c>
      <c r="AQ664" s="53">
        <v>103054.56</v>
      </c>
      <c r="AR664" s="53">
        <v>102308.48</v>
      </c>
      <c r="AS664" s="53">
        <v>101941.6</v>
      </c>
      <c r="AT664" s="53">
        <v>102587.3</v>
      </c>
      <c r="AU664" s="53">
        <f t="array" ref="AU664">XLOOKUP(C664,'PL TOTAL D0'!A:A,'PL TOTAL D0'!C:C,"")</f>
        <v>103459.7</v>
      </c>
    </row>
    <row r="665" ht="15.75" customHeight="1">
      <c r="A665" s="41" t="s">
        <v>43</v>
      </c>
      <c r="B665" s="66" t="s">
        <v>2223</v>
      </c>
      <c r="C665" s="71" t="s">
        <v>2224</v>
      </c>
      <c r="D665" s="44" t="s">
        <v>18</v>
      </c>
      <c r="E665" s="45" t="s">
        <v>170</v>
      </c>
      <c r="F665" s="44" t="s">
        <v>171</v>
      </c>
      <c r="G665" s="44" t="str">
        <f t="shared" si="1"/>
        <v>Breno</v>
      </c>
      <c r="H665" s="46" t="s">
        <v>97</v>
      </c>
      <c r="I665" s="46" t="s">
        <v>24</v>
      </c>
      <c r="J665" s="44" t="str">
        <f t="shared" si="9"/>
        <v>Não</v>
      </c>
      <c r="K665" s="47">
        <v>45188.0</v>
      </c>
      <c r="L665" s="45"/>
      <c r="M665" s="45" t="s">
        <v>98</v>
      </c>
      <c r="N665" s="48">
        <v>0.012</v>
      </c>
      <c r="O665" s="44" t="s">
        <v>48</v>
      </c>
      <c r="P665" s="49">
        <v>0.1</v>
      </c>
      <c r="Q665" s="41"/>
      <c r="R665" s="60" t="s">
        <v>2225</v>
      </c>
      <c r="S665" s="45" t="s">
        <v>99</v>
      </c>
      <c r="T665" s="24" t="s">
        <v>2226</v>
      </c>
      <c r="U665" s="9" t="s">
        <v>174</v>
      </c>
      <c r="V665" s="51" t="str">
        <f t="shared" si="8"/>
        <v>Ativo</v>
      </c>
      <c r="W665" s="45"/>
      <c r="X665" s="52" t="s">
        <v>101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>
        <v>0.0</v>
      </c>
      <c r="AL665" s="54">
        <v>559522.29</v>
      </c>
      <c r="AM665" s="54">
        <v>569804.08</v>
      </c>
      <c r="AN665" s="54">
        <v>578461.05</v>
      </c>
      <c r="AO665" s="54">
        <v>573913.17</v>
      </c>
      <c r="AP665" s="53">
        <v>577550.97</v>
      </c>
      <c r="AQ665" s="53">
        <v>577230.7</v>
      </c>
      <c r="AR665" s="53">
        <v>575149.39</v>
      </c>
      <c r="AS665" s="53">
        <v>576161.4</v>
      </c>
      <c r="AT665" s="53">
        <v>580104.6</v>
      </c>
      <c r="AU665" s="53">
        <f t="array" ref="AU665">XLOOKUP(C665,'PL TOTAL D0'!A:A,'PL TOTAL D0'!C:C,"")</f>
        <v>582755</v>
      </c>
    </row>
    <row r="666" ht="15.75" customHeight="1">
      <c r="A666" s="41" t="s">
        <v>43</v>
      </c>
      <c r="B666" s="64" t="s">
        <v>2227</v>
      </c>
      <c r="C666" s="65" t="s">
        <v>2228</v>
      </c>
      <c r="D666" s="9" t="s">
        <v>52</v>
      </c>
      <c r="E666" s="24" t="s">
        <v>19</v>
      </c>
      <c r="F666" s="9" t="s">
        <v>53</v>
      </c>
      <c r="G666" s="44" t="str">
        <f t="shared" si="1"/>
        <v>Augusto</v>
      </c>
      <c r="H666" s="51" t="s">
        <v>97</v>
      </c>
      <c r="I666" s="51" t="s">
        <v>24</v>
      </c>
      <c r="J666" s="44" t="str">
        <f t="shared" si="9"/>
        <v>Não</v>
      </c>
      <c r="K666" s="57">
        <v>45390.0</v>
      </c>
      <c r="L666" s="45"/>
      <c r="M666" s="24" t="s">
        <v>55</v>
      </c>
      <c r="N666" s="58">
        <v>0.012</v>
      </c>
      <c r="O666" s="9" t="s">
        <v>24</v>
      </c>
      <c r="P666" s="59">
        <v>0.0</v>
      </c>
      <c r="Q666" s="41"/>
      <c r="R666" s="60"/>
      <c r="S666" s="24" t="s">
        <v>99</v>
      </c>
      <c r="T666" s="5" t="s">
        <v>2229</v>
      </c>
      <c r="U666" s="9" t="s">
        <v>19</v>
      </c>
      <c r="V666" s="51" t="str">
        <f t="shared" si="8"/>
        <v>Ativo</v>
      </c>
      <c r="W666" s="24" t="s">
        <v>68</v>
      </c>
      <c r="X666" s="52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3"/>
      <c r="AQ666" s="53"/>
      <c r="AR666" s="53">
        <v>301810.12</v>
      </c>
      <c r="AS666" s="53">
        <v>364514.2</v>
      </c>
      <c r="AT666" s="53">
        <v>357371.8</v>
      </c>
      <c r="AU666" s="53">
        <f t="array" ref="AU666">XLOOKUP(C666,'PL TOTAL D0'!A:A,'PL TOTAL D0'!C:C,"")</f>
        <v>363153.4</v>
      </c>
    </row>
    <row r="667" ht="15.75" customHeight="1">
      <c r="A667" s="41" t="s">
        <v>43</v>
      </c>
      <c r="B667" s="61" t="s">
        <v>2230</v>
      </c>
      <c r="C667" s="43" t="s">
        <v>2231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51" t="s">
        <v>140</v>
      </c>
      <c r="I667" s="51" t="s">
        <v>213</v>
      </c>
      <c r="J667" s="44" t="str">
        <f t="shared" si="9"/>
        <v>Não</v>
      </c>
      <c r="K667" s="47">
        <v>45051.0</v>
      </c>
      <c r="L667" s="45"/>
      <c r="M667" s="45" t="s">
        <v>55</v>
      </c>
      <c r="N667" s="48">
        <v>0.012</v>
      </c>
      <c r="O667" s="44" t="s">
        <v>24</v>
      </c>
      <c r="P667" s="49">
        <v>0.0</v>
      </c>
      <c r="Q667" s="60"/>
      <c r="R667" s="60" t="s">
        <v>2232</v>
      </c>
      <c r="S667" s="45" t="s">
        <v>99</v>
      </c>
      <c r="T667" s="24" t="s">
        <v>2233</v>
      </c>
      <c r="U667" s="9" t="s">
        <v>34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>
        <v>0.0</v>
      </c>
      <c r="AG667" s="54">
        <v>407252.56</v>
      </c>
      <c r="AH667" s="54">
        <v>409394.24</v>
      </c>
      <c r="AI667" s="54">
        <v>411428.94</v>
      </c>
      <c r="AJ667" s="54">
        <v>413918.55</v>
      </c>
      <c r="AK667" s="54">
        <v>416019.16</v>
      </c>
      <c r="AL667" s="54">
        <v>418518.76</v>
      </c>
      <c r="AM667" s="54">
        <v>420990.81</v>
      </c>
      <c r="AN667" s="54">
        <v>423670.52</v>
      </c>
      <c r="AO667" s="54">
        <v>424872.69</v>
      </c>
      <c r="AP667" s="53">
        <v>139.48</v>
      </c>
      <c r="AQ667" s="53">
        <v>140.59</v>
      </c>
      <c r="AR667" s="53">
        <v>141.76</v>
      </c>
      <c r="AS667" s="53">
        <v>142.27</v>
      </c>
      <c r="AT667" s="53">
        <v>143.35</v>
      </c>
      <c r="AU667" s="53">
        <f t="array" ref="AU667">XLOOKUP(C667,'PL TOTAL D0'!A:A,'PL TOTAL D0'!C:C,"")</f>
        <v>143.56</v>
      </c>
    </row>
    <row r="668" ht="15.75" customHeight="1">
      <c r="A668" s="41" t="s">
        <v>43</v>
      </c>
      <c r="B668" s="61" t="s">
        <v>2234</v>
      </c>
      <c r="C668" s="43" t="s">
        <v>2235</v>
      </c>
      <c r="D668" s="44" t="s">
        <v>18</v>
      </c>
      <c r="E668" s="45" t="s">
        <v>29</v>
      </c>
      <c r="F668" s="44" t="s">
        <v>162</v>
      </c>
      <c r="G668" s="44" t="str">
        <f t="shared" si="1"/>
        <v>Augusto</v>
      </c>
      <c r="H668" s="51" t="s">
        <v>140</v>
      </c>
      <c r="I668" s="51" t="s">
        <v>213</v>
      </c>
      <c r="J668" s="44" t="str">
        <f t="shared" si="9"/>
        <v>Não</v>
      </c>
      <c r="K668" s="47">
        <v>45029.0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39"/>
      <c r="R668" s="139"/>
      <c r="S668" s="45" t="s">
        <v>99</v>
      </c>
      <c r="T668" s="24" t="s">
        <v>2236</v>
      </c>
      <c r="U668" s="9" t="s">
        <v>29</v>
      </c>
      <c r="V668" s="51" t="str">
        <f t="shared" si="8"/>
        <v>Ativo</v>
      </c>
      <c r="W668" s="45"/>
      <c r="X668" s="52" t="s">
        <v>110</v>
      </c>
      <c r="Y668" s="54"/>
      <c r="Z668" s="54"/>
      <c r="AA668" s="54"/>
      <c r="AB668" s="54"/>
      <c r="AC668" s="54"/>
      <c r="AD668" s="54"/>
      <c r="AE668" s="54">
        <v>0.0</v>
      </c>
      <c r="AF668" s="54">
        <v>240346.35</v>
      </c>
      <c r="AG668" s="54">
        <v>244022.86</v>
      </c>
      <c r="AH668" s="54">
        <v>251230.62</v>
      </c>
      <c r="AI668" s="54">
        <v>257944.56</v>
      </c>
      <c r="AJ668" s="54">
        <v>254460.35</v>
      </c>
      <c r="AK668" s="54">
        <v>254995.54</v>
      </c>
      <c r="AL668" s="54">
        <v>254915.89</v>
      </c>
      <c r="AM668" s="54">
        <v>260097.34</v>
      </c>
      <c r="AN668" s="54">
        <v>265236.72</v>
      </c>
      <c r="AO668" s="54">
        <v>261031.09</v>
      </c>
      <c r="AP668" s="53">
        <v>261909.58</v>
      </c>
      <c r="AQ668" s="53">
        <v>225.57</v>
      </c>
      <c r="AR668" s="53">
        <v>225.57</v>
      </c>
      <c r="AS668" s="53">
        <v>225.57</v>
      </c>
      <c r="AT668" s="53">
        <v>252.84</v>
      </c>
      <c r="AU668" s="53">
        <f t="array" ref="AU668">XLOOKUP(C668,'PL TOTAL D0'!A:A,'PL TOTAL D0'!C:C,"")</f>
        <v>253.04</v>
      </c>
    </row>
    <row r="669" ht="15.75" customHeight="1">
      <c r="A669" s="6" t="s">
        <v>43</v>
      </c>
      <c r="B669" s="42" t="s">
        <v>2237</v>
      </c>
      <c r="C669" s="43" t="s">
        <v>2238</v>
      </c>
      <c r="D669" s="9" t="s">
        <v>95</v>
      </c>
      <c r="E669" s="24" t="s">
        <v>29</v>
      </c>
      <c r="F669" s="45" t="s">
        <v>139</v>
      </c>
      <c r="G669" s="44" t="str">
        <f t="shared" si="1"/>
        <v>Augusto</v>
      </c>
      <c r="H669" s="51" t="s">
        <v>140</v>
      </c>
      <c r="I669" s="51" t="s">
        <v>141</v>
      </c>
      <c r="J669" s="44" t="str">
        <f t="shared" si="9"/>
        <v>Sim</v>
      </c>
      <c r="K669" s="57">
        <v>45279.0</v>
      </c>
      <c r="L669" s="45"/>
      <c r="M669" s="24" t="s">
        <v>142</v>
      </c>
      <c r="N669" s="58">
        <v>0.003</v>
      </c>
      <c r="O669" s="9" t="s">
        <v>24</v>
      </c>
      <c r="P669" s="59">
        <v>0.0</v>
      </c>
      <c r="Q669" s="15" t="s">
        <v>143</v>
      </c>
      <c r="R669" s="139"/>
      <c r="S669" s="24" t="s">
        <v>99</v>
      </c>
      <c r="T669" s="24" t="s">
        <v>2239</v>
      </c>
      <c r="U669" s="9" t="s">
        <v>145</v>
      </c>
      <c r="V669" s="51" t="str">
        <f t="shared" si="8"/>
        <v>Ativo</v>
      </c>
      <c r="W669" s="45"/>
      <c r="X669" s="52" t="s">
        <v>110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>
        <v>157507.55</v>
      </c>
      <c r="AO669" s="54">
        <v>158567.98</v>
      </c>
      <c r="AP669" s="53">
        <v>575.24</v>
      </c>
      <c r="AQ669" s="53">
        <v>580.01</v>
      </c>
      <c r="AR669" s="53">
        <v>585.07</v>
      </c>
      <c r="AS669" s="53">
        <v>3007.28</v>
      </c>
      <c r="AT669" s="53">
        <v>3029.65</v>
      </c>
      <c r="AU669" s="53">
        <f t="array" ref="AU669">XLOOKUP(C669,'PL TOTAL D0'!A:A,'PL TOTAL D0'!C:C,"")</f>
        <v>3034.37</v>
      </c>
    </row>
    <row r="670" ht="15.75" customHeight="1">
      <c r="A670" s="41" t="s">
        <v>43</v>
      </c>
      <c r="B670" s="55" t="s">
        <v>2240</v>
      </c>
      <c r="C670" s="43" t="s">
        <v>2241</v>
      </c>
      <c r="D670" s="44" t="s">
        <v>18</v>
      </c>
      <c r="E670" s="45" t="s">
        <v>19</v>
      </c>
      <c r="F670" s="44" t="s">
        <v>207</v>
      </c>
      <c r="G670" s="44" t="str">
        <f t="shared" si="1"/>
        <v>#N/A</v>
      </c>
      <c r="H670" s="51" t="s">
        <v>140</v>
      </c>
      <c r="I670" s="46" t="s">
        <v>213</v>
      </c>
      <c r="J670" s="44" t="str">
        <f t="shared" si="9"/>
        <v>Não</v>
      </c>
      <c r="K670" s="47">
        <v>45163.0</v>
      </c>
      <c r="L670" s="62"/>
      <c r="M670" s="45" t="s">
        <v>55</v>
      </c>
      <c r="N670" s="48">
        <v>0.012</v>
      </c>
      <c r="O670" s="44" t="s">
        <v>24</v>
      </c>
      <c r="P670" s="49">
        <v>0.0</v>
      </c>
      <c r="Q670" s="139"/>
      <c r="R670" s="139"/>
      <c r="S670" s="45" t="s">
        <v>99</v>
      </c>
      <c r="T670" s="24" t="s">
        <v>2242</v>
      </c>
      <c r="U670" s="9" t="s">
        <v>19</v>
      </c>
      <c r="V670" s="51" t="str">
        <f t="shared" si="8"/>
        <v>Ativo</v>
      </c>
      <c r="W670" s="45"/>
      <c r="X670" s="52" t="s">
        <v>110</v>
      </c>
      <c r="Y670" s="54"/>
      <c r="Z670" s="54"/>
      <c r="AA670" s="54"/>
      <c r="AB670" s="54"/>
      <c r="AC670" s="54"/>
      <c r="AD670" s="54"/>
      <c r="AE670" s="54"/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42" t="s">
        <v>2243</v>
      </c>
      <c r="C671" s="43" t="s">
        <v>2244</v>
      </c>
      <c r="D671" s="44" t="s">
        <v>18</v>
      </c>
      <c r="E671" s="45" t="s">
        <v>29</v>
      </c>
      <c r="F671" s="44" t="s">
        <v>288</v>
      </c>
      <c r="G671" s="44" t="str">
        <f t="shared" si="1"/>
        <v>Augusto</v>
      </c>
      <c r="H671" s="46" t="s">
        <v>97</v>
      </c>
      <c r="I671" s="46" t="s">
        <v>24</v>
      </c>
      <c r="J671" s="44" t="str">
        <f t="shared" si="9"/>
        <v>Não</v>
      </c>
      <c r="K671" s="47">
        <v>45014.0</v>
      </c>
      <c r="L671" s="45"/>
      <c r="M671" s="45" t="s">
        <v>55</v>
      </c>
      <c r="N671" s="48">
        <v>0.012</v>
      </c>
      <c r="O671" s="44" t="s">
        <v>24</v>
      </c>
      <c r="P671" s="49">
        <v>0.0</v>
      </c>
      <c r="Q671" s="139"/>
      <c r="R671" s="139"/>
      <c r="S671" s="45" t="s">
        <v>99</v>
      </c>
      <c r="T671" s="24" t="s">
        <v>2245</v>
      </c>
      <c r="U671" s="9" t="s">
        <v>29</v>
      </c>
      <c r="V671" s="51" t="str">
        <f t="shared" si="8"/>
        <v>Ativo</v>
      </c>
      <c r="W671" s="45"/>
      <c r="X671" s="52" t="s">
        <v>101</v>
      </c>
      <c r="Y671" s="54"/>
      <c r="Z671" s="54"/>
      <c r="AA671" s="54"/>
      <c r="AB671" s="54"/>
      <c r="AC671" s="54"/>
      <c r="AD671" s="54"/>
      <c r="AE671" s="54">
        <v>58093.97</v>
      </c>
      <c r="AF671" s="54">
        <v>58552.2</v>
      </c>
      <c r="AG671" s="54">
        <v>58477.42</v>
      </c>
      <c r="AH671" s="54">
        <v>58966.85</v>
      </c>
      <c r="AI671" s="54">
        <v>59456.92</v>
      </c>
      <c r="AJ671" s="54">
        <v>59914.65</v>
      </c>
      <c r="AK671" s="54">
        <v>60378.23</v>
      </c>
      <c r="AL671" s="54">
        <v>60918.44</v>
      </c>
      <c r="AM671" s="54">
        <v>61371.9</v>
      </c>
      <c r="AN671" s="54">
        <v>61866.12</v>
      </c>
      <c r="AO671" s="54">
        <v>62449.71</v>
      </c>
      <c r="AP671" s="53">
        <v>62665.42</v>
      </c>
      <c r="AQ671" s="53">
        <v>42685.5</v>
      </c>
      <c r="AR671" s="53">
        <v>42835.01</v>
      </c>
      <c r="AS671" s="53">
        <v>43171.26</v>
      </c>
      <c r="AT671" s="53">
        <v>43491.93</v>
      </c>
      <c r="AU671" s="53">
        <f t="array" ref="AU671">XLOOKUP(C671,'PL TOTAL D0'!A:A,'PL TOTAL D0'!C:C,"")</f>
        <v>43518.99</v>
      </c>
    </row>
    <row r="672" ht="15.75" customHeight="1">
      <c r="A672" s="6" t="s">
        <v>43</v>
      </c>
      <c r="B672" s="55" t="s">
        <v>2246</v>
      </c>
      <c r="C672" s="7" t="s">
        <v>2247</v>
      </c>
      <c r="D672" s="9" t="s">
        <v>18</v>
      </c>
      <c r="E672" s="24" t="s">
        <v>29</v>
      </c>
      <c r="F672" s="9" t="s">
        <v>825</v>
      </c>
      <c r="G672" s="44" t="str">
        <f t="shared" si="1"/>
        <v>Augusto</v>
      </c>
      <c r="H672" s="51" t="s">
        <v>97</v>
      </c>
      <c r="I672" s="51" t="s">
        <v>24</v>
      </c>
      <c r="J672" s="44" t="str">
        <f t="shared" si="9"/>
        <v>Não</v>
      </c>
      <c r="K672" s="57">
        <v>45328.0</v>
      </c>
      <c r="L672" s="45"/>
      <c r="M672" s="24" t="s">
        <v>55</v>
      </c>
      <c r="N672" s="159">
        <v>0.012</v>
      </c>
      <c r="O672" s="160" t="s">
        <v>24</v>
      </c>
      <c r="P672" s="161">
        <v>0.0</v>
      </c>
      <c r="Q672" s="139"/>
      <c r="R672" s="139"/>
      <c r="S672" s="24" t="s">
        <v>99</v>
      </c>
      <c r="T672" s="24" t="s">
        <v>2248</v>
      </c>
      <c r="U672" s="9" t="s">
        <v>29</v>
      </c>
      <c r="V672" s="51" t="str">
        <f t="shared" si="8"/>
        <v>Ativo</v>
      </c>
      <c r="W672" s="45"/>
      <c r="X672" s="52" t="s">
        <v>110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>
        <v>7530.61</v>
      </c>
      <c r="AQ672" s="53">
        <v>7600.49</v>
      </c>
      <c r="AR672" s="53">
        <v>7670.3</v>
      </c>
      <c r="AS672" s="53">
        <v>7734.55</v>
      </c>
      <c r="AT672" s="53">
        <v>7797.12</v>
      </c>
      <c r="AU672" s="53">
        <f t="array" ref="AU672">XLOOKUP(C672,'PL TOTAL D0'!A:A,'PL TOTAL D0'!C:C,"")</f>
        <v>7804.2</v>
      </c>
    </row>
    <row r="673" ht="15.75" customHeight="1">
      <c r="A673" s="41" t="s">
        <v>43</v>
      </c>
      <c r="B673" s="133" t="s">
        <v>2249</v>
      </c>
      <c r="C673" s="241" t="s">
        <v>2250</v>
      </c>
      <c r="D673" s="44" t="s">
        <v>18</v>
      </c>
      <c r="E673" s="45" t="s">
        <v>29</v>
      </c>
      <c r="F673" s="44" t="s">
        <v>148</v>
      </c>
      <c r="G673" s="44" t="str">
        <f t="shared" si="1"/>
        <v>Breno</v>
      </c>
      <c r="H673" s="51" t="s">
        <v>97</v>
      </c>
      <c r="I673" s="51" t="s">
        <v>24</v>
      </c>
      <c r="J673" s="44" t="str">
        <f t="shared" si="9"/>
        <v>Não</v>
      </c>
      <c r="K673" s="47">
        <v>45268.0</v>
      </c>
      <c r="L673" s="45"/>
      <c r="M673" s="45" t="s">
        <v>55</v>
      </c>
      <c r="N673" s="242">
        <v>0.012</v>
      </c>
      <c r="O673" s="243" t="s">
        <v>24</v>
      </c>
      <c r="P673" s="244">
        <v>0.0</v>
      </c>
      <c r="Q673" s="139"/>
      <c r="R673" s="139"/>
      <c r="S673" s="45" t="s">
        <v>99</v>
      </c>
      <c r="T673" s="24" t="s">
        <v>2251</v>
      </c>
      <c r="U673" s="9" t="s">
        <v>780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250198.79</v>
      </c>
      <c r="AO673" s="54">
        <v>252594.2</v>
      </c>
      <c r="AP673" s="53">
        <v>305157.82</v>
      </c>
      <c r="AQ673" s="53">
        <v>352782.73</v>
      </c>
      <c r="AR673" s="53">
        <v>354381.46</v>
      </c>
      <c r="AS673" s="53">
        <v>500036.9</v>
      </c>
      <c r="AT673" s="53">
        <v>504183.9</v>
      </c>
      <c r="AU673" s="53">
        <f t="array" ref="AU673">XLOOKUP(C673,'PL TOTAL D0'!A:A,'PL TOTAL D0'!C:C,"")</f>
        <v>504544.7</v>
      </c>
    </row>
    <row r="674" ht="15.75" customHeight="1">
      <c r="A674" s="41" t="s">
        <v>43</v>
      </c>
      <c r="B674" s="61" t="s">
        <v>2252</v>
      </c>
      <c r="C674" s="43" t="s">
        <v>2253</v>
      </c>
      <c r="D674" s="44" t="s">
        <v>18</v>
      </c>
      <c r="E674" s="45" t="s">
        <v>170</v>
      </c>
      <c r="F674" s="44" t="s">
        <v>171</v>
      </c>
      <c r="G674" s="44" t="str">
        <f t="shared" si="1"/>
        <v>Augusto</v>
      </c>
      <c r="H674" s="46" t="s">
        <v>97</v>
      </c>
      <c r="I674" s="46" t="s">
        <v>24</v>
      </c>
      <c r="J674" s="44" t="str">
        <f t="shared" si="9"/>
        <v>Não</v>
      </c>
      <c r="K674" s="47">
        <v>45106.0</v>
      </c>
      <c r="L674" s="62"/>
      <c r="M674" s="45" t="s">
        <v>184</v>
      </c>
      <c r="N674" s="48">
        <v>0.025</v>
      </c>
      <c r="O674" s="44" t="s">
        <v>185</v>
      </c>
      <c r="P674" s="49">
        <v>0.2</v>
      </c>
      <c r="Q674" s="139"/>
      <c r="R674" s="139"/>
      <c r="S674" s="45" t="s">
        <v>99</v>
      </c>
      <c r="T674" s="24" t="s">
        <v>2254</v>
      </c>
      <c r="U674" s="9" t="s">
        <v>174</v>
      </c>
      <c r="V674" s="51" t="str">
        <f t="shared" si="8"/>
        <v>Ativo</v>
      </c>
      <c r="W674" s="45"/>
      <c r="X674" s="52" t="s">
        <v>101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33459.87</v>
      </c>
      <c r="AI674" s="54">
        <v>35253.69</v>
      </c>
      <c r="AJ674" s="54">
        <v>34553.64</v>
      </c>
      <c r="AK674" s="54">
        <v>49122.52</v>
      </c>
      <c r="AL674" s="54">
        <v>47478.27</v>
      </c>
      <c r="AM674" s="54">
        <v>51021.43</v>
      </c>
      <c r="AN674" s="54">
        <v>53462.13</v>
      </c>
      <c r="AO674" s="54">
        <v>49747.29</v>
      </c>
      <c r="AP674" s="53">
        <v>50435.54</v>
      </c>
      <c r="AQ674" s="53">
        <v>174526.13</v>
      </c>
      <c r="AR674" s="53">
        <v>168444.16</v>
      </c>
      <c r="AS674" s="53">
        <v>163322.4</v>
      </c>
      <c r="AT674" s="53">
        <v>163584.8</v>
      </c>
      <c r="AU674" s="53">
        <f t="array" ref="AU674">XLOOKUP(C674,'PL TOTAL D0'!A:A,'PL TOTAL D0'!C:C,"")</f>
        <v>168037.5</v>
      </c>
    </row>
    <row r="675" ht="15.75" customHeight="1">
      <c r="A675" s="41" t="s">
        <v>43</v>
      </c>
      <c r="B675" s="61" t="s">
        <v>2252</v>
      </c>
      <c r="C675" s="43" t="s">
        <v>2255</v>
      </c>
      <c r="D675" s="44" t="s">
        <v>18</v>
      </c>
      <c r="E675" s="45" t="s">
        <v>170</v>
      </c>
      <c r="F675" s="44" t="s">
        <v>171</v>
      </c>
      <c r="G675" s="44" t="str">
        <f t="shared" si="1"/>
        <v>Augusto</v>
      </c>
      <c r="H675" s="46" t="s">
        <v>97</v>
      </c>
      <c r="I675" s="46" t="s">
        <v>24</v>
      </c>
      <c r="J675" s="44" t="str">
        <f t="shared" si="9"/>
        <v>Não</v>
      </c>
      <c r="K675" s="47">
        <v>45096.0</v>
      </c>
      <c r="L675" s="45"/>
      <c r="M675" s="45" t="s">
        <v>55</v>
      </c>
      <c r="N675" s="48">
        <v>0.012</v>
      </c>
      <c r="O675" s="44" t="s">
        <v>24</v>
      </c>
      <c r="P675" s="49">
        <v>0.0</v>
      </c>
      <c r="Q675" s="139"/>
      <c r="R675" s="139"/>
      <c r="S675" s="45" t="s">
        <v>99</v>
      </c>
      <c r="T675" s="24" t="s">
        <v>2254</v>
      </c>
      <c r="U675" s="9" t="s">
        <v>174</v>
      </c>
      <c r="V675" s="51" t="str">
        <f t="shared" si="8"/>
        <v>Ativo</v>
      </c>
      <c r="W675" s="45"/>
      <c r="X675" s="52" t="s">
        <v>101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>
        <v>77435.25</v>
      </c>
      <c r="AI675" s="54">
        <v>78226.19</v>
      </c>
      <c r="AJ675" s="54">
        <v>79118.79</v>
      </c>
      <c r="AK675" s="54">
        <v>79569.85</v>
      </c>
      <c r="AL675" s="54">
        <v>80332.19</v>
      </c>
      <c r="AM675" s="54">
        <v>80968.48</v>
      </c>
      <c r="AN675" s="54">
        <v>81640.1</v>
      </c>
      <c r="AO675" s="54">
        <v>82402.63</v>
      </c>
      <c r="AP675" s="53">
        <v>83058.92</v>
      </c>
      <c r="AQ675" s="53">
        <v>133503.57</v>
      </c>
      <c r="AR675" s="53">
        <v>134645.23</v>
      </c>
      <c r="AS675" s="53">
        <v>135734.1</v>
      </c>
      <c r="AT675" s="53">
        <v>136256.0</v>
      </c>
      <c r="AU675" s="53">
        <f t="array" ref="AU675">XLOOKUP(C675,'PL TOTAL D0'!A:A,'PL TOTAL D0'!C:C,"")</f>
        <v>136358.5</v>
      </c>
    </row>
    <row r="676" ht="15.75" customHeight="1">
      <c r="A676" s="41" t="s">
        <v>43</v>
      </c>
      <c r="B676" s="66" t="s">
        <v>2252</v>
      </c>
      <c r="C676" s="69" t="s">
        <v>2256</v>
      </c>
      <c r="D676" s="44" t="s">
        <v>18</v>
      </c>
      <c r="E676" s="45" t="s">
        <v>170</v>
      </c>
      <c r="F676" s="44" t="s">
        <v>171</v>
      </c>
      <c r="G676" s="44" t="str">
        <f t="shared" si="1"/>
        <v>Augusto</v>
      </c>
      <c r="H676" s="46" t="s">
        <v>97</v>
      </c>
      <c r="I676" s="46" t="s">
        <v>24</v>
      </c>
      <c r="J676" s="44" t="str">
        <f t="shared" si="9"/>
        <v>Sim</v>
      </c>
      <c r="K676" s="47">
        <v>45173.0</v>
      </c>
      <c r="L676" s="62"/>
      <c r="M676" s="45" t="s">
        <v>188</v>
      </c>
      <c r="N676" s="48">
        <v>0.008</v>
      </c>
      <c r="O676" s="44" t="s">
        <v>189</v>
      </c>
      <c r="P676" s="49">
        <v>0.1</v>
      </c>
      <c r="Q676" s="60" t="s">
        <v>2257</v>
      </c>
      <c r="R676" s="139"/>
      <c r="S676" s="45" t="s">
        <v>99</v>
      </c>
      <c r="T676" s="24" t="s">
        <v>2254</v>
      </c>
      <c r="U676" s="9" t="s">
        <v>174</v>
      </c>
      <c r="V676" s="51" t="str">
        <f t="shared" si="8"/>
        <v>Ativo</v>
      </c>
      <c r="W676" s="45"/>
      <c r="X676" s="52" t="s">
        <v>101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>
        <v>0.0</v>
      </c>
      <c r="AK676" s="54">
        <v>125546.41</v>
      </c>
      <c r="AL676" s="54">
        <v>122333.01</v>
      </c>
      <c r="AM676" s="54">
        <v>123365.82</v>
      </c>
      <c r="AN676" s="54">
        <v>125412.83</v>
      </c>
      <c r="AO676" s="54">
        <v>124891.86</v>
      </c>
      <c r="AP676" s="53">
        <v>126278.15</v>
      </c>
      <c r="AQ676" s="53">
        <v>126220.89</v>
      </c>
      <c r="AR676" s="53">
        <v>123539.41</v>
      </c>
      <c r="AS676" s="53">
        <v>122178.3</v>
      </c>
      <c r="AT676" s="53">
        <v>120468.1</v>
      </c>
      <c r="AU676" s="53">
        <f t="array" ref="AU676">XLOOKUP(C676,'PL TOTAL D0'!A:A,'PL TOTAL D0'!C:C,"")</f>
        <v>119780.2</v>
      </c>
    </row>
    <row r="677" ht="15.75" customHeight="1">
      <c r="A677" s="41" t="s">
        <v>43</v>
      </c>
      <c r="B677" s="112" t="s">
        <v>2258</v>
      </c>
      <c r="C677" s="113" t="s">
        <v>2259</v>
      </c>
      <c r="D677" s="9" t="s">
        <v>18</v>
      </c>
      <c r="E677" s="24" t="s">
        <v>19</v>
      </c>
      <c r="F677" s="9" t="s">
        <v>2260</v>
      </c>
      <c r="G677" s="44" t="str">
        <f t="shared" si="1"/>
        <v>Augusto</v>
      </c>
      <c r="H677" s="51" t="s">
        <v>140</v>
      </c>
      <c r="I677" s="51" t="s">
        <v>24</v>
      </c>
      <c r="J677" s="44" t="str">
        <f>IF(R677=0,"Não","Sim")</f>
        <v>Sim</v>
      </c>
      <c r="K677" s="57">
        <v>45359.0</v>
      </c>
      <c r="L677" s="45"/>
      <c r="M677" s="185" t="s">
        <v>47</v>
      </c>
      <c r="N677" s="186">
        <v>0.015</v>
      </c>
      <c r="O677" s="187" t="s">
        <v>48</v>
      </c>
      <c r="P677" s="188">
        <v>0.1</v>
      </c>
      <c r="R677" s="184" t="s">
        <v>2261</v>
      </c>
      <c r="S677" s="24" t="s">
        <v>99</v>
      </c>
      <c r="T677" s="5" t="s">
        <v>2262</v>
      </c>
      <c r="U677" s="9" t="s">
        <v>19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>
        <v>30257.6</v>
      </c>
      <c r="AR677" s="53">
        <v>30140.2</v>
      </c>
      <c r="AS677" s="53">
        <v>30118.85</v>
      </c>
      <c r="AT677" s="53">
        <v>50.29</v>
      </c>
      <c r="AU677" s="53">
        <f t="array" ref="AU677">XLOOKUP(C677,'PL TOTAL D0'!A:A,'PL TOTAL D0'!C:C,"")</f>
        <v>50.29</v>
      </c>
    </row>
    <row r="678" ht="15.75" customHeight="1">
      <c r="A678" s="6" t="s">
        <v>43</v>
      </c>
      <c r="B678" s="55" t="s">
        <v>2263</v>
      </c>
      <c r="C678" s="56" t="s">
        <v>2264</v>
      </c>
      <c r="D678" s="9" t="s">
        <v>18</v>
      </c>
      <c r="E678" s="24" t="s">
        <v>19</v>
      </c>
      <c r="F678" s="9" t="s">
        <v>113</v>
      </c>
      <c r="G678" s="44" t="str">
        <f t="shared" si="1"/>
        <v>#N/A</v>
      </c>
      <c r="H678" s="51" t="s">
        <v>140</v>
      </c>
      <c r="I678" s="51" t="s">
        <v>155</v>
      </c>
      <c r="J678" s="44" t="str">
        <f t="shared" ref="J678:J683" si="10">IF(Q678=0,"Não","Sim")</f>
        <v>Não</v>
      </c>
      <c r="K678" s="57">
        <v>45343.0</v>
      </c>
      <c r="L678" s="45"/>
      <c r="M678" s="24" t="s">
        <v>47</v>
      </c>
      <c r="N678" s="58">
        <v>0.015</v>
      </c>
      <c r="O678" s="9" t="s">
        <v>48</v>
      </c>
      <c r="P678" s="59">
        <v>0.1</v>
      </c>
      <c r="Q678" s="139"/>
      <c r="R678" s="139"/>
      <c r="S678" s="24" t="s">
        <v>99</v>
      </c>
      <c r="T678" s="24" t="s">
        <v>2265</v>
      </c>
      <c r="U678" s="9" t="s">
        <v>19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2266</v>
      </c>
      <c r="C679" s="43" t="s">
        <v>2267</v>
      </c>
      <c r="D679" s="44" t="s">
        <v>18</v>
      </c>
      <c r="E679" s="45" t="s">
        <v>19</v>
      </c>
      <c r="F679" s="44" t="s">
        <v>113</v>
      </c>
      <c r="G679" s="44" t="str">
        <f t="shared" si="1"/>
        <v>Breno</v>
      </c>
      <c r="H679" s="46" t="s">
        <v>97</v>
      </c>
      <c r="I679" s="46" t="s">
        <v>24</v>
      </c>
      <c r="J679" s="44" t="str">
        <f t="shared" si="10"/>
        <v>Sim</v>
      </c>
      <c r="K679" s="47">
        <v>45128.0</v>
      </c>
      <c r="L679" s="45"/>
      <c r="M679" s="45" t="s">
        <v>98</v>
      </c>
      <c r="N679" s="48">
        <v>0.012</v>
      </c>
      <c r="O679" s="44" t="s">
        <v>24</v>
      </c>
      <c r="P679" s="49">
        <v>0.0</v>
      </c>
      <c r="Q679" s="60" t="s">
        <v>2268</v>
      </c>
      <c r="R679" s="139"/>
      <c r="S679" s="45" t="s">
        <v>99</v>
      </c>
      <c r="T679" s="24" t="s">
        <v>2265</v>
      </c>
      <c r="U679" s="9" t="s">
        <v>19</v>
      </c>
      <c r="V679" s="51" t="str">
        <f t="shared" si="8"/>
        <v>Ativo</v>
      </c>
      <c r="W679" s="45"/>
      <c r="X679" s="52" t="s">
        <v>110</v>
      </c>
      <c r="Y679" s="54"/>
      <c r="Z679" s="54"/>
      <c r="AA679" s="54"/>
      <c r="AB679" s="54"/>
      <c r="AC679" s="54">
        <v>149471.69</v>
      </c>
      <c r="AD679" s="54">
        <v>68438.77</v>
      </c>
      <c r="AE679" s="54">
        <v>77064.11</v>
      </c>
      <c r="AF679" s="54">
        <v>77712.62</v>
      </c>
      <c r="AG679" s="54">
        <v>47800.97</v>
      </c>
      <c r="AH679" s="54">
        <v>18.0</v>
      </c>
      <c r="AI679" s="54">
        <v>601397.66</v>
      </c>
      <c r="AJ679" s="54">
        <v>607906.65</v>
      </c>
      <c r="AK679" s="54">
        <v>612646.64</v>
      </c>
      <c r="AL679" s="54">
        <v>618147.01</v>
      </c>
      <c r="AM679" s="54">
        <v>622766.58</v>
      </c>
      <c r="AN679" s="54">
        <v>627726.75</v>
      </c>
      <c r="AO679" s="54">
        <v>633330.8</v>
      </c>
      <c r="AP679" s="53">
        <v>638173.66</v>
      </c>
      <c r="AQ679" s="53">
        <v>541516.93</v>
      </c>
      <c r="AR679" s="53">
        <v>512863.07</v>
      </c>
      <c r="AS679" s="53">
        <v>452969.4</v>
      </c>
      <c r="AT679" s="53">
        <v>456586.9</v>
      </c>
      <c r="AU679" s="53">
        <f t="array" ref="AU679">XLOOKUP(C679,'PL TOTAL D0'!A:A,'PL TOTAL D0'!C:C,"")</f>
        <v>456914.4</v>
      </c>
    </row>
    <row r="680" ht="15.75" customHeight="1">
      <c r="A680" s="41" t="s">
        <v>43</v>
      </c>
      <c r="B680" s="64" t="s">
        <v>2269</v>
      </c>
      <c r="C680" s="65" t="s">
        <v>2270</v>
      </c>
      <c r="D680" s="9" t="s">
        <v>18</v>
      </c>
      <c r="E680" s="24" t="s">
        <v>29</v>
      </c>
      <c r="F680" s="9" t="s">
        <v>135</v>
      </c>
      <c r="G680" s="44" t="str">
        <f t="shared" si="1"/>
        <v>Breno</v>
      </c>
      <c r="H680" s="51" t="s">
        <v>97</v>
      </c>
      <c r="I680" s="51" t="s">
        <v>24</v>
      </c>
      <c r="J680" s="44" t="str">
        <f t="shared" si="10"/>
        <v>Não</v>
      </c>
      <c r="K680" s="57">
        <v>45407.0</v>
      </c>
      <c r="L680" s="45"/>
      <c r="M680" s="24" t="s">
        <v>55</v>
      </c>
      <c r="N680" s="58">
        <v>0.012</v>
      </c>
      <c r="O680" s="9" t="s">
        <v>24</v>
      </c>
      <c r="P680" s="59">
        <v>0.0</v>
      </c>
      <c r="Q680" s="60"/>
      <c r="R680" s="139"/>
      <c r="S680" s="24" t="s">
        <v>99</v>
      </c>
      <c r="T680" s="24" t="s">
        <v>2271</v>
      </c>
      <c r="U680" s="9" t="s">
        <v>29</v>
      </c>
      <c r="V680" s="51" t="str">
        <f t="shared" si="8"/>
        <v>Ativo</v>
      </c>
      <c r="W680" s="24" t="s">
        <v>68</v>
      </c>
      <c r="X680" s="52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/>
      <c r="AQ680" s="53"/>
      <c r="AR680" s="53">
        <v>130185.26</v>
      </c>
      <c r="AS680" s="53">
        <v>580240.7</v>
      </c>
      <c r="AT680" s="53">
        <v>584977.4</v>
      </c>
      <c r="AU680" s="53">
        <f t="array" ref="AU680">XLOOKUP(C680,'PL TOTAL D0'!A:A,'PL TOTAL D0'!C:C,"")</f>
        <v>585336.9</v>
      </c>
    </row>
    <row r="681" ht="15.75" customHeight="1">
      <c r="A681" s="41" t="s">
        <v>43</v>
      </c>
      <c r="B681" s="61" t="s">
        <v>2272</v>
      </c>
      <c r="C681" s="43" t="s">
        <v>2273</v>
      </c>
      <c r="D681" s="44" t="s">
        <v>18</v>
      </c>
      <c r="E681" s="45" t="s">
        <v>170</v>
      </c>
      <c r="F681" s="44" t="s">
        <v>191</v>
      </c>
      <c r="G681" s="44" t="str">
        <f t="shared" si="1"/>
        <v>Bruno</v>
      </c>
      <c r="H681" s="46" t="s">
        <v>97</v>
      </c>
      <c r="I681" s="46" t="s">
        <v>24</v>
      </c>
      <c r="J681" s="44" t="str">
        <f t="shared" si="10"/>
        <v>Não</v>
      </c>
      <c r="K681" s="47">
        <v>45028.0</v>
      </c>
      <c r="L681" s="45"/>
      <c r="M681" s="45" t="s">
        <v>263</v>
      </c>
      <c r="N681" s="48">
        <v>0.02</v>
      </c>
      <c r="O681" s="44" t="s">
        <v>48</v>
      </c>
      <c r="P681" s="49">
        <v>0.2</v>
      </c>
      <c r="Q681" s="139"/>
      <c r="R681" s="139"/>
      <c r="S681" s="45" t="s">
        <v>99</v>
      </c>
      <c r="T681" s="24" t="s">
        <v>2274</v>
      </c>
      <c r="U681" s="9" t="s">
        <v>174</v>
      </c>
      <c r="V681" s="51" t="str">
        <f t="shared" si="8"/>
        <v>Ativo</v>
      </c>
      <c r="W681" s="45"/>
      <c r="X681" s="52" t="s">
        <v>110</v>
      </c>
      <c r="Y681" s="54"/>
      <c r="Z681" s="54"/>
      <c r="AA681" s="54"/>
      <c r="AB681" s="54"/>
      <c r="AC681" s="54"/>
      <c r="AD681" s="54"/>
      <c r="AE681" s="54">
        <v>0.0</v>
      </c>
      <c r="AF681" s="54">
        <v>1051542.11</v>
      </c>
      <c r="AG681" s="54">
        <v>1072991.87</v>
      </c>
      <c r="AH681" s="54">
        <v>1108291.77</v>
      </c>
      <c r="AI681" s="54">
        <v>1131931.21</v>
      </c>
      <c r="AJ681" s="54">
        <v>1264482.79</v>
      </c>
      <c r="AK681" s="54">
        <v>1318461.24</v>
      </c>
      <c r="AL681" s="54">
        <v>1302805.8</v>
      </c>
      <c r="AM681" s="54">
        <v>1345901.43</v>
      </c>
      <c r="AN681" s="54">
        <v>1377518.79</v>
      </c>
      <c r="AO681" s="54">
        <v>1336013.41</v>
      </c>
      <c r="AP681" s="53">
        <v>1346585.46</v>
      </c>
      <c r="AQ681" s="53">
        <v>1365082.92</v>
      </c>
      <c r="AR681" s="53">
        <v>1342663.48</v>
      </c>
      <c r="AS681" s="53">
        <v>1323380.0</v>
      </c>
      <c r="AT681" s="53">
        <v>1329377.0</v>
      </c>
      <c r="AU681" s="53">
        <f t="array" ref="AU681">XLOOKUP(C681,'PL TOTAL D0'!A:A,'PL TOTAL D0'!C:C,"")</f>
        <v>1347388</v>
      </c>
    </row>
    <row r="682" ht="15.75" customHeight="1">
      <c r="A682" s="41" t="s">
        <v>43</v>
      </c>
      <c r="B682" s="42" t="s">
        <v>2275</v>
      </c>
      <c r="C682" s="43" t="s">
        <v>2276</v>
      </c>
      <c r="D682" s="44" t="s">
        <v>95</v>
      </c>
      <c r="E682" s="45" t="s">
        <v>29</v>
      </c>
      <c r="F682" s="44" t="s">
        <v>203</v>
      </c>
      <c r="G682" s="44" t="str">
        <f t="shared" si="1"/>
        <v>Bruno</v>
      </c>
      <c r="H682" s="46" t="s">
        <v>97</v>
      </c>
      <c r="I682" s="46" t="s">
        <v>24</v>
      </c>
      <c r="J682" s="44" t="str">
        <f t="shared" si="10"/>
        <v>Sim</v>
      </c>
      <c r="K682" s="47">
        <v>44946.0</v>
      </c>
      <c r="L682" s="45"/>
      <c r="M682" s="45" t="s">
        <v>55</v>
      </c>
      <c r="N682" s="48">
        <v>0.01</v>
      </c>
      <c r="O682" s="44" t="s">
        <v>24</v>
      </c>
      <c r="P682" s="49">
        <v>0.0</v>
      </c>
      <c r="Q682" s="220" t="s">
        <v>2277</v>
      </c>
      <c r="R682" s="139"/>
      <c r="S682" s="45" t="s">
        <v>99</v>
      </c>
      <c r="T682" s="24" t="s">
        <v>2278</v>
      </c>
      <c r="U682" s="9" t="s">
        <v>29</v>
      </c>
      <c r="V682" s="51" t="str">
        <f t="shared" si="8"/>
        <v>Ativo</v>
      </c>
      <c r="W682" s="45"/>
      <c r="X682" s="52" t="s">
        <v>110</v>
      </c>
      <c r="Y682" s="54"/>
      <c r="Z682" s="54"/>
      <c r="AA682" s="54"/>
      <c r="AB682" s="54"/>
      <c r="AC682" s="54">
        <v>591230.5</v>
      </c>
      <c r="AD682" s="54">
        <v>596444.02</v>
      </c>
      <c r="AE682" s="54">
        <v>638672.4</v>
      </c>
      <c r="AF682" s="54">
        <v>654204.69</v>
      </c>
      <c r="AG682" s="54">
        <v>686212.09</v>
      </c>
      <c r="AH682" s="54">
        <v>731399.04</v>
      </c>
      <c r="AI682" s="54">
        <v>737658.93</v>
      </c>
      <c r="AJ682" s="54">
        <v>763934.31</v>
      </c>
      <c r="AK682" s="54">
        <v>787241.26</v>
      </c>
      <c r="AL682" s="54">
        <v>792816.03</v>
      </c>
      <c r="AM682" s="54">
        <v>890006.33</v>
      </c>
      <c r="AN682" s="54">
        <v>922848.65</v>
      </c>
      <c r="AO682" s="54">
        <v>938170.02</v>
      </c>
      <c r="AP682" s="53">
        <v>1094891.09</v>
      </c>
      <c r="AQ682" s="53">
        <v>1698417.81</v>
      </c>
      <c r="AR682" s="53">
        <v>1794172.48</v>
      </c>
      <c r="AS682" s="53">
        <v>1808130.0</v>
      </c>
      <c r="AT682" s="53">
        <v>1883765.0</v>
      </c>
      <c r="AU682" s="53">
        <f t="array" ref="AU682">XLOOKUP(C682,'PL TOTAL D0'!A:A,'PL TOTAL D0'!C:C,"")</f>
        <v>1894458</v>
      </c>
    </row>
    <row r="683" ht="15.75" customHeight="1">
      <c r="A683" s="41" t="s">
        <v>43</v>
      </c>
      <c r="B683" s="42" t="s">
        <v>2279</v>
      </c>
      <c r="C683" s="43" t="s">
        <v>2280</v>
      </c>
      <c r="D683" s="44" t="s">
        <v>18</v>
      </c>
      <c r="E683" s="45" t="s">
        <v>19</v>
      </c>
      <c r="F683" s="44" t="s">
        <v>20</v>
      </c>
      <c r="G683" s="44" t="str">
        <f t="shared" si="1"/>
        <v>Augusto</v>
      </c>
      <c r="H683" s="46" t="s">
        <v>97</v>
      </c>
      <c r="I683" s="46" t="s">
        <v>24</v>
      </c>
      <c r="J683" s="44" t="str">
        <f t="shared" si="10"/>
        <v>Não</v>
      </c>
      <c r="K683" s="47">
        <v>44994.0</v>
      </c>
      <c r="L683" s="45"/>
      <c r="M683" s="45" t="s">
        <v>47</v>
      </c>
      <c r="N683" s="48">
        <v>0.015</v>
      </c>
      <c r="O683" s="44" t="s">
        <v>48</v>
      </c>
      <c r="P683" s="49">
        <v>0.1</v>
      </c>
      <c r="Q683" s="139"/>
      <c r="R683" s="139"/>
      <c r="S683" s="45" t="s">
        <v>99</v>
      </c>
      <c r="T683" s="24" t="s">
        <v>2281</v>
      </c>
      <c r="U683" s="9" t="s">
        <v>19</v>
      </c>
      <c r="V683" s="51" t="str">
        <f t="shared" si="8"/>
        <v>Ativo</v>
      </c>
      <c r="W683" s="45"/>
      <c r="X683" s="52" t="s">
        <v>101</v>
      </c>
      <c r="Y683" s="54"/>
      <c r="Z683" s="54"/>
      <c r="AA683" s="54"/>
      <c r="AB683" s="54"/>
      <c r="AC683" s="54"/>
      <c r="AD683" s="54">
        <v>0.0</v>
      </c>
      <c r="AE683" s="54">
        <v>317061.28</v>
      </c>
      <c r="AF683" s="54">
        <v>318570.65</v>
      </c>
      <c r="AG683" s="54">
        <v>324898.9513</v>
      </c>
      <c r="AH683" s="54">
        <v>353373.86</v>
      </c>
      <c r="AI683" s="54">
        <v>363060.22</v>
      </c>
      <c r="AJ683" s="54">
        <v>325564.92</v>
      </c>
      <c r="AK683" s="54">
        <v>315676.05</v>
      </c>
      <c r="AL683" s="54">
        <v>263943.59</v>
      </c>
      <c r="AM683" s="54">
        <v>218096.86</v>
      </c>
      <c r="AN683" s="54">
        <v>221499.27</v>
      </c>
      <c r="AO683" s="54">
        <v>246251.74</v>
      </c>
      <c r="AP683" s="53">
        <v>248711.33</v>
      </c>
      <c r="AQ683" s="53">
        <v>241158.97</v>
      </c>
      <c r="AR683" s="53">
        <v>239523.79</v>
      </c>
      <c r="AS683" s="53">
        <v>238803.5</v>
      </c>
      <c r="AT683" s="53">
        <v>239864.0</v>
      </c>
      <c r="AU683" s="53">
        <f t="array" ref="AU683">XLOOKUP(C683,'PL TOTAL D0'!A:A,'PL TOTAL D0'!C:C,"")</f>
        <v>241711.8</v>
      </c>
    </row>
    <row r="684" ht="15.75" customHeight="1">
      <c r="A684" s="41" t="s">
        <v>43</v>
      </c>
      <c r="B684" s="61" t="s">
        <v>2282</v>
      </c>
      <c r="C684" s="43" t="s">
        <v>2283</v>
      </c>
      <c r="D684" s="44" t="s">
        <v>95</v>
      </c>
      <c r="E684" s="45" t="s">
        <v>29</v>
      </c>
      <c r="F684" s="44" t="s">
        <v>2029</v>
      </c>
      <c r="G684" s="44" t="str">
        <f t="shared" si="1"/>
        <v>#N/A</v>
      </c>
      <c r="H684" s="51" t="s">
        <v>180</v>
      </c>
      <c r="I684" s="51" t="s">
        <v>24</v>
      </c>
      <c r="J684" s="44" t="str">
        <f>IF(R684=0,"Não","Sim")</f>
        <v>Sim</v>
      </c>
      <c r="K684" s="47">
        <v>45013.0</v>
      </c>
      <c r="L684" s="82">
        <v>45415.0</v>
      </c>
      <c r="M684" s="45" t="s">
        <v>263</v>
      </c>
      <c r="N684" s="48">
        <v>0.02</v>
      </c>
      <c r="O684" s="44" t="s">
        <v>48</v>
      </c>
      <c r="P684" s="49">
        <v>0.2</v>
      </c>
      <c r="Q684" s="245"/>
      <c r="R684" s="60" t="s">
        <v>2284</v>
      </c>
      <c r="S684" s="45" t="s">
        <v>99</v>
      </c>
      <c r="T684" s="24" t="s">
        <v>2285</v>
      </c>
      <c r="U684" s="9" t="s">
        <v>29</v>
      </c>
      <c r="V684" s="51" t="str">
        <f t="shared" si="8"/>
        <v>Encerrado</v>
      </c>
      <c r="W684" s="45"/>
      <c r="X684" s="52" t="s">
        <v>101</v>
      </c>
      <c r="Y684" s="54"/>
      <c r="Z684" s="54"/>
      <c r="AA684" s="54"/>
      <c r="AB684" s="54"/>
      <c r="AC684" s="54"/>
      <c r="AD684" s="54"/>
      <c r="AE684" s="54">
        <v>0.0</v>
      </c>
      <c r="AF684" s="54">
        <v>499566.11</v>
      </c>
      <c r="AG684" s="54">
        <v>509775.18</v>
      </c>
      <c r="AH684" s="54">
        <v>481161.13</v>
      </c>
      <c r="AI684" s="54">
        <v>447413.88</v>
      </c>
      <c r="AJ684" s="54">
        <v>432606.19</v>
      </c>
      <c r="AK684" s="54">
        <v>430845.92</v>
      </c>
      <c r="AL684" s="54">
        <v>417626.06</v>
      </c>
      <c r="AM684" s="54">
        <v>435487.84</v>
      </c>
      <c r="AN684" s="54">
        <v>447652.59</v>
      </c>
      <c r="AO684" s="54">
        <v>434688.5</v>
      </c>
      <c r="AP684" s="53">
        <v>437804.93</v>
      </c>
      <c r="AQ684" s="53">
        <v>443417.86</v>
      </c>
      <c r="AR684" s="53">
        <v>432859.23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66" t="s">
        <v>2286</v>
      </c>
      <c r="C685" s="67" t="s">
        <v>2287</v>
      </c>
      <c r="D685" s="44" t="s">
        <v>18</v>
      </c>
      <c r="E685" s="45" t="s">
        <v>29</v>
      </c>
      <c r="F685" s="9" t="s">
        <v>135</v>
      </c>
      <c r="G685" s="44" t="str">
        <f t="shared" si="1"/>
        <v>Augusto</v>
      </c>
      <c r="H685" s="51" t="s">
        <v>97</v>
      </c>
      <c r="I685" s="46" t="s">
        <v>24</v>
      </c>
      <c r="J685" s="44" t="str">
        <f t="shared" ref="J685:J734" si="11">IF(Q685=0,"Não","Sim")</f>
        <v>Não</v>
      </c>
      <c r="K685" s="47">
        <v>45212.0</v>
      </c>
      <c r="L685" s="45"/>
      <c r="M685" s="24" t="s">
        <v>47</v>
      </c>
      <c r="N685" s="58">
        <v>0.015</v>
      </c>
      <c r="O685" s="9" t="s">
        <v>48</v>
      </c>
      <c r="P685" s="59">
        <v>0.1</v>
      </c>
      <c r="Q685" s="63"/>
      <c r="R685" s="246" t="s">
        <v>246</v>
      </c>
      <c r="S685" s="45" t="s">
        <v>99</v>
      </c>
      <c r="T685" s="24" t="s">
        <v>2288</v>
      </c>
      <c r="U685" s="9" t="s">
        <v>29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>
        <v>28009.08</v>
      </c>
      <c r="AM685" s="54">
        <v>28195.49</v>
      </c>
      <c r="AN685" s="54">
        <v>28455.38</v>
      </c>
      <c r="AO685" s="54">
        <v>136332.37</v>
      </c>
      <c r="AP685" s="53">
        <v>137648.03</v>
      </c>
      <c r="AQ685" s="53">
        <v>139093.47</v>
      </c>
      <c r="AR685" s="53">
        <v>139534.83</v>
      </c>
      <c r="AS685" s="53">
        <v>140632.3</v>
      </c>
      <c r="AT685" s="53">
        <v>141638.3</v>
      </c>
      <c r="AU685" s="53">
        <f t="array" ref="AU685">XLOOKUP(C685,'PL TOTAL D0'!A:A,'PL TOTAL D0'!C:C,"")</f>
        <v>142193.9</v>
      </c>
    </row>
    <row r="686" ht="15.75" customHeight="1">
      <c r="A686" s="41" t="s">
        <v>43</v>
      </c>
      <c r="B686" s="42" t="s">
        <v>2289</v>
      </c>
      <c r="C686" s="43" t="s">
        <v>2290</v>
      </c>
      <c r="D686" s="44" t="s">
        <v>18</v>
      </c>
      <c r="E686" s="45" t="s">
        <v>29</v>
      </c>
      <c r="F686" s="9" t="s">
        <v>621</v>
      </c>
      <c r="G686" s="44" t="str">
        <f t="shared" si="1"/>
        <v>Augusto</v>
      </c>
      <c r="H686" s="46" t="s">
        <v>97</v>
      </c>
      <c r="I686" s="46" t="s">
        <v>24</v>
      </c>
      <c r="J686" s="44" t="str">
        <f t="shared" si="11"/>
        <v>Não</v>
      </c>
      <c r="K686" s="47">
        <v>45070.0</v>
      </c>
      <c r="L686" s="45"/>
      <c r="M686" s="45" t="s">
        <v>47</v>
      </c>
      <c r="N686" s="48">
        <v>0.012</v>
      </c>
      <c r="O686" s="44" t="s">
        <v>48</v>
      </c>
      <c r="P686" s="49">
        <v>0.1</v>
      </c>
      <c r="Q686" s="139"/>
      <c r="R686" s="247" t="s">
        <v>2291</v>
      </c>
      <c r="S686" s="45" t="s">
        <v>99</v>
      </c>
      <c r="T686" s="24" t="s">
        <v>2292</v>
      </c>
      <c r="U686" s="9" t="s">
        <v>29</v>
      </c>
      <c r="V686" s="51" t="str">
        <f t="shared" si="8"/>
        <v>Ativo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0.0</v>
      </c>
      <c r="AG686" s="54">
        <v>227605.23</v>
      </c>
      <c r="AH686" s="54">
        <v>231139.98</v>
      </c>
      <c r="AI686" s="54">
        <v>233533.56</v>
      </c>
      <c r="AJ686" s="54">
        <v>232386.73</v>
      </c>
      <c r="AK686" s="54">
        <v>233018.77</v>
      </c>
      <c r="AL686" s="54">
        <v>232632.7</v>
      </c>
      <c r="AM686" s="54">
        <v>238062.37</v>
      </c>
      <c r="AN686" s="54">
        <v>243018.83</v>
      </c>
      <c r="AO686" s="54">
        <v>236737.14</v>
      </c>
      <c r="AP686" s="53">
        <v>238924.29</v>
      </c>
      <c r="AQ686" s="53">
        <v>240651.02</v>
      </c>
      <c r="AR686" s="53">
        <v>238913.61</v>
      </c>
      <c r="AS686" s="53">
        <v>237844.1</v>
      </c>
      <c r="AT686" s="53">
        <v>239279.7</v>
      </c>
      <c r="AU686" s="53">
        <f t="array" ref="AU686">XLOOKUP(C686,'PL TOTAL D0'!A:A,'PL TOTAL D0'!C:C,"")</f>
        <v>241354.3</v>
      </c>
    </row>
    <row r="687" ht="15.75" customHeight="1">
      <c r="A687" s="41" t="s">
        <v>43</v>
      </c>
      <c r="B687" s="42" t="s">
        <v>2293</v>
      </c>
      <c r="C687" s="43" t="s">
        <v>2294</v>
      </c>
      <c r="D687" s="44" t="s">
        <v>18</v>
      </c>
      <c r="E687" s="45" t="s">
        <v>170</v>
      </c>
      <c r="F687" s="44" t="s">
        <v>171</v>
      </c>
      <c r="G687" s="44" t="str">
        <f t="shared" si="1"/>
        <v>#N/A</v>
      </c>
      <c r="H687" s="51" t="s">
        <v>180</v>
      </c>
      <c r="I687" s="46" t="s">
        <v>24</v>
      </c>
      <c r="J687" s="44" t="str">
        <f t="shared" si="11"/>
        <v>Não</v>
      </c>
      <c r="K687" s="47">
        <v>45163.0</v>
      </c>
      <c r="L687" s="82">
        <v>45383.0</v>
      </c>
      <c r="M687" s="45" t="s">
        <v>184</v>
      </c>
      <c r="N687" s="48">
        <v>0.025</v>
      </c>
      <c r="O687" s="44" t="s">
        <v>185</v>
      </c>
      <c r="P687" s="49">
        <v>0.2</v>
      </c>
      <c r="Q687" s="50"/>
      <c r="R687" s="60" t="s">
        <v>2295</v>
      </c>
      <c r="S687" s="45" t="s">
        <v>99</v>
      </c>
      <c r="T687" s="24" t="s">
        <v>2296</v>
      </c>
      <c r="U687" s="9" t="s">
        <v>174</v>
      </c>
      <c r="V687" s="51" t="str">
        <f t="shared" si="8"/>
        <v>Encerrado</v>
      </c>
      <c r="W687" s="45"/>
      <c r="X687" s="52" t="s">
        <v>101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578158.38</v>
      </c>
      <c r="AK687" s="54">
        <v>333331.19</v>
      </c>
      <c r="AL687" s="54">
        <v>317180.27</v>
      </c>
      <c r="AM687" s="54">
        <v>327161.94</v>
      </c>
      <c r="AN687" s="54">
        <v>344757.0</v>
      </c>
      <c r="AO687" s="54">
        <v>315702.29</v>
      </c>
      <c r="AP687" s="53">
        <v>321907.66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43</v>
      </c>
      <c r="B688" s="42" t="s">
        <v>2293</v>
      </c>
      <c r="C688" s="43" t="s">
        <v>2297</v>
      </c>
      <c r="D688" s="44" t="s">
        <v>18</v>
      </c>
      <c r="E688" s="45" t="s">
        <v>170</v>
      </c>
      <c r="F688" s="44" t="s">
        <v>171</v>
      </c>
      <c r="G688" s="44" t="str">
        <f t="shared" si="1"/>
        <v>#N/A</v>
      </c>
      <c r="H688" s="51" t="s">
        <v>180</v>
      </c>
      <c r="I688" s="51" t="s">
        <v>24</v>
      </c>
      <c r="J688" s="44" t="str">
        <f t="shared" si="11"/>
        <v>Não</v>
      </c>
      <c r="K688" s="47">
        <v>45163.0</v>
      </c>
      <c r="L688" s="82">
        <v>45383.0</v>
      </c>
      <c r="M688" s="45" t="s">
        <v>55</v>
      </c>
      <c r="N688" s="48">
        <v>0.012</v>
      </c>
      <c r="O688" s="44" t="s">
        <v>24</v>
      </c>
      <c r="P688" s="49">
        <v>0.0</v>
      </c>
      <c r="Q688" s="15"/>
      <c r="R688" s="60" t="s">
        <v>2298</v>
      </c>
      <c r="S688" s="45" t="s">
        <v>99</v>
      </c>
      <c r="T688" s="24" t="s">
        <v>2296</v>
      </c>
      <c r="U688" s="9" t="s">
        <v>174</v>
      </c>
      <c r="V688" s="51" t="str">
        <f t="shared" si="8"/>
        <v>Encerrado</v>
      </c>
      <c r="W688" s="45"/>
      <c r="X688" s="52" t="s">
        <v>101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>
        <v>342462.76</v>
      </c>
      <c r="AK688" s="54">
        <v>340811.61</v>
      </c>
      <c r="AL688" s="54">
        <v>344200.37</v>
      </c>
      <c r="AM688" s="54">
        <v>303898.86</v>
      </c>
      <c r="AN688" s="54">
        <v>306622.99</v>
      </c>
      <c r="AO688" s="54">
        <v>309060.87</v>
      </c>
      <c r="AP688" s="53">
        <v>4351.46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2293</v>
      </c>
      <c r="C689" s="67" t="s">
        <v>2299</v>
      </c>
      <c r="D689" s="44" t="s">
        <v>18</v>
      </c>
      <c r="E689" s="45" t="s">
        <v>170</v>
      </c>
      <c r="F689" s="44" t="s">
        <v>171</v>
      </c>
      <c r="G689" s="44" t="str">
        <f t="shared" si="1"/>
        <v>#N/A</v>
      </c>
      <c r="H689" s="51" t="s">
        <v>180</v>
      </c>
      <c r="I689" s="51" t="s">
        <v>24</v>
      </c>
      <c r="J689" s="44" t="str">
        <f t="shared" si="11"/>
        <v>Não</v>
      </c>
      <c r="K689" s="47">
        <v>45187.0</v>
      </c>
      <c r="L689" s="82">
        <v>45383.0</v>
      </c>
      <c r="M689" s="45" t="s">
        <v>142</v>
      </c>
      <c r="N689" s="48">
        <v>0.0</v>
      </c>
      <c r="O689" s="44" t="s">
        <v>24</v>
      </c>
      <c r="P689" s="49">
        <v>0.0</v>
      </c>
      <c r="Q689" s="50"/>
      <c r="R689" s="50"/>
      <c r="S689" s="45" t="s">
        <v>99</v>
      </c>
      <c r="T689" s="24" t="s">
        <v>2296</v>
      </c>
      <c r="U689" s="9" t="s">
        <v>174</v>
      </c>
      <c r="V689" s="51" t="str">
        <f t="shared" si="8"/>
        <v>Encerrado</v>
      </c>
      <c r="W689" s="45"/>
      <c r="X689" s="52" t="s">
        <v>101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271055.88</v>
      </c>
      <c r="AL689" s="54">
        <v>268541.05</v>
      </c>
      <c r="AM689" s="54">
        <v>286445.02</v>
      </c>
      <c r="AN689" s="54">
        <v>302609.96</v>
      </c>
      <c r="AO689" s="54">
        <v>295032.11</v>
      </c>
      <c r="AP689" s="53">
        <v>294811.89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66" t="s">
        <v>2300</v>
      </c>
      <c r="C690" s="67" t="s">
        <v>2301</v>
      </c>
      <c r="D690" s="44" t="s">
        <v>18</v>
      </c>
      <c r="E690" s="45" t="s">
        <v>19</v>
      </c>
      <c r="F690" s="44" t="s">
        <v>207</v>
      </c>
      <c r="G690" s="44" t="str">
        <f t="shared" si="1"/>
        <v>Augusto</v>
      </c>
      <c r="H690" s="51" t="s">
        <v>97</v>
      </c>
      <c r="I690" s="51" t="s">
        <v>24</v>
      </c>
      <c r="J690" s="44" t="str">
        <f t="shared" si="11"/>
        <v>Não</v>
      </c>
      <c r="K690" s="47">
        <v>45189.0</v>
      </c>
      <c r="L690" s="45"/>
      <c r="M690" s="45" t="s">
        <v>55</v>
      </c>
      <c r="N690" s="48">
        <v>0.012</v>
      </c>
      <c r="O690" s="44" t="s">
        <v>24</v>
      </c>
      <c r="P690" s="49">
        <v>0.0</v>
      </c>
      <c r="Q690" s="41"/>
      <c r="R690" s="111" t="s">
        <v>2302</v>
      </c>
      <c r="S690" s="45" t="s">
        <v>99</v>
      </c>
      <c r="T690" s="24" t="s">
        <v>2303</v>
      </c>
      <c r="U690" s="9" t="s">
        <v>19</v>
      </c>
      <c r="V690" s="51" t="str">
        <f t="shared" si="8"/>
        <v>Ativo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>
        <v>0.0</v>
      </c>
      <c r="AL690" s="54">
        <v>0.0</v>
      </c>
      <c r="AM690" s="54">
        <v>0.0</v>
      </c>
      <c r="AN690" s="54">
        <v>51961.14</v>
      </c>
      <c r="AO690" s="54">
        <v>203719.11</v>
      </c>
      <c r="AP690" s="53">
        <v>205270.52</v>
      </c>
      <c r="AQ690" s="53">
        <v>207011.53</v>
      </c>
      <c r="AR690" s="53">
        <v>208476.23</v>
      </c>
      <c r="AS690" s="53">
        <v>209902.7</v>
      </c>
      <c r="AT690" s="53">
        <v>211435.5</v>
      </c>
      <c r="AU690" s="53">
        <f t="array" ref="AU690">XLOOKUP(C690,'PL TOTAL D0'!A:A,'PL TOTAL D0'!C:C,"")</f>
        <v>211569</v>
      </c>
    </row>
    <row r="691" ht="15.75" customHeight="1">
      <c r="A691" s="41" t="s">
        <v>43</v>
      </c>
      <c r="B691" s="66" t="s">
        <v>2304</v>
      </c>
      <c r="C691" s="67" t="s">
        <v>2305</v>
      </c>
      <c r="D691" s="44" t="s">
        <v>18</v>
      </c>
      <c r="E691" s="45" t="s">
        <v>19</v>
      </c>
      <c r="F691" s="44" t="s">
        <v>207</v>
      </c>
      <c r="G691" s="44" t="str">
        <f t="shared" si="1"/>
        <v>#N/A</v>
      </c>
      <c r="H691" s="51" t="s">
        <v>140</v>
      </c>
      <c r="I691" s="46" t="s">
        <v>155</v>
      </c>
      <c r="J691" s="44" t="str">
        <f t="shared" si="11"/>
        <v>Não</v>
      </c>
      <c r="K691" s="47">
        <v>45266.0</v>
      </c>
      <c r="L691" s="45"/>
      <c r="M691" s="45" t="s">
        <v>55</v>
      </c>
      <c r="N691" s="48">
        <v>0.012</v>
      </c>
      <c r="O691" s="44" t="s">
        <v>24</v>
      </c>
      <c r="P691" s="49">
        <v>0.0</v>
      </c>
      <c r="Q691" s="132"/>
      <c r="R691" s="111"/>
      <c r="S691" s="45" t="s">
        <v>99</v>
      </c>
      <c r="T691" s="24" t="s">
        <v>2306</v>
      </c>
      <c r="U691" s="9" t="s">
        <v>19</v>
      </c>
      <c r="V691" s="51" t="str">
        <f t="shared" si="8"/>
        <v>Ativo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>
        <v>0.0</v>
      </c>
      <c r="AO691" s="54">
        <v>0.0</v>
      </c>
      <c r="AP691" s="53">
        <v>0.0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2307</v>
      </c>
      <c r="C692" s="43" t="s">
        <v>2308</v>
      </c>
      <c r="D692" s="44" t="s">
        <v>18</v>
      </c>
      <c r="E692" s="45" t="s">
        <v>29</v>
      </c>
      <c r="F692" s="44" t="s">
        <v>148</v>
      </c>
      <c r="G692" s="44" t="str">
        <f t="shared" si="1"/>
        <v>Augusto</v>
      </c>
      <c r="H692" s="46" t="s">
        <v>97</v>
      </c>
      <c r="I692" s="46" t="s">
        <v>24</v>
      </c>
      <c r="J692" s="44" t="str">
        <f t="shared" si="11"/>
        <v>Não</v>
      </c>
      <c r="K692" s="47">
        <v>45036.0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139"/>
      <c r="R692" s="139"/>
      <c r="S692" s="45" t="s">
        <v>99</v>
      </c>
      <c r="T692" s="24" t="s">
        <v>2309</v>
      </c>
      <c r="U692" s="9" t="s">
        <v>780</v>
      </c>
      <c r="V692" s="51" t="str">
        <f t="shared" si="8"/>
        <v>Ativo</v>
      </c>
      <c r="W692" s="45"/>
      <c r="X692" s="52" t="s">
        <v>110</v>
      </c>
      <c r="Y692" s="54"/>
      <c r="Z692" s="54"/>
      <c r="AA692" s="54"/>
      <c r="AB692" s="54"/>
      <c r="AC692" s="54"/>
      <c r="AD692" s="54"/>
      <c r="AE692" s="54">
        <v>0.0</v>
      </c>
      <c r="AF692" s="54">
        <v>85514.69</v>
      </c>
      <c r="AG692" s="54">
        <v>86409.5</v>
      </c>
      <c r="AH692" s="54">
        <v>87159.14</v>
      </c>
      <c r="AI692" s="54">
        <v>82858.01</v>
      </c>
      <c r="AJ692" s="54">
        <v>62827.66</v>
      </c>
      <c r="AK692" s="54">
        <v>63325.05</v>
      </c>
      <c r="AL692" s="54">
        <v>63743.87</v>
      </c>
      <c r="AM692" s="54">
        <v>64221.09</v>
      </c>
      <c r="AN692" s="54">
        <v>64717.11</v>
      </c>
      <c r="AO692" s="54">
        <v>60179.48</v>
      </c>
      <c r="AP692" s="53">
        <v>72562.69</v>
      </c>
      <c r="AQ692" s="53">
        <v>73158.95</v>
      </c>
      <c r="AR692" s="53">
        <v>68289.39</v>
      </c>
      <c r="AS692" s="53">
        <v>62801.07</v>
      </c>
      <c r="AT692" s="53">
        <v>79304.91</v>
      </c>
      <c r="AU692" s="53">
        <f t="array" ref="AU692">XLOOKUP(C692,'PL TOTAL D0'!A:A,'PL TOTAL D0'!C:C,"")</f>
        <v>79370.15</v>
      </c>
    </row>
    <row r="693" ht="15.75" customHeight="1">
      <c r="A693" s="41" t="s">
        <v>43</v>
      </c>
      <c r="B693" s="42" t="s">
        <v>2310</v>
      </c>
      <c r="C693" s="43" t="s">
        <v>2311</v>
      </c>
      <c r="D693" s="9" t="s">
        <v>18</v>
      </c>
      <c r="E693" s="45" t="s">
        <v>29</v>
      </c>
      <c r="F693" s="9" t="s">
        <v>135</v>
      </c>
      <c r="G693" s="44" t="str">
        <f t="shared" si="1"/>
        <v>Bruno</v>
      </c>
      <c r="H693" s="46" t="s">
        <v>97</v>
      </c>
      <c r="I693" s="46" t="s">
        <v>24</v>
      </c>
      <c r="J693" s="44" t="str">
        <f t="shared" si="11"/>
        <v>Não</v>
      </c>
      <c r="K693" s="47">
        <v>45007.0</v>
      </c>
      <c r="L693" s="45"/>
      <c r="M693" s="45" t="s">
        <v>55</v>
      </c>
      <c r="N693" s="48">
        <v>0.008</v>
      </c>
      <c r="O693" s="44" t="s">
        <v>24</v>
      </c>
      <c r="P693" s="49">
        <v>0.0</v>
      </c>
      <c r="Q693" s="139"/>
      <c r="R693" s="139"/>
      <c r="S693" s="45" t="s">
        <v>99</v>
      </c>
      <c r="T693" s="24" t="s">
        <v>2312</v>
      </c>
      <c r="U693" s="9" t="s">
        <v>29</v>
      </c>
      <c r="V693" s="51" t="str">
        <f t="shared" si="8"/>
        <v>Ativo</v>
      </c>
      <c r="W693" s="45"/>
      <c r="X693" s="52" t="s">
        <v>110</v>
      </c>
      <c r="Y693" s="54"/>
      <c r="Z693" s="54"/>
      <c r="AA693" s="54"/>
      <c r="AB693" s="54"/>
      <c r="AC693" s="54"/>
      <c r="AD693" s="54">
        <v>0.0</v>
      </c>
      <c r="AE693" s="54">
        <v>1114382.73</v>
      </c>
      <c r="AF693" s="54">
        <v>1265154.49</v>
      </c>
      <c r="AG693" s="54">
        <v>1292029.39</v>
      </c>
      <c r="AH693" s="54">
        <v>1318217.79</v>
      </c>
      <c r="AI693" s="54">
        <v>1335930.6</v>
      </c>
      <c r="AJ693" s="54">
        <v>1353480.45</v>
      </c>
      <c r="AK693" s="54">
        <v>1357618.63</v>
      </c>
      <c r="AL693" s="54">
        <v>1363068.73</v>
      </c>
      <c r="AM693" s="54">
        <v>1374316.22</v>
      </c>
      <c r="AN693" s="54">
        <v>1396649.65</v>
      </c>
      <c r="AO693" s="54">
        <v>1404760.32</v>
      </c>
      <c r="AP693" s="53">
        <v>1415066.32</v>
      </c>
      <c r="AQ693" s="53">
        <v>1428887.09</v>
      </c>
      <c r="AR693" s="53">
        <v>1435742.86</v>
      </c>
      <c r="AS693" s="53">
        <v>1457062.0</v>
      </c>
      <c r="AT693" s="53">
        <v>1468738.0</v>
      </c>
      <c r="AU693" s="53">
        <f t="array" ref="AU693">XLOOKUP(C693,'PL TOTAL D0'!A:A,'PL TOTAL D0'!C:C,"")</f>
        <v>1470224</v>
      </c>
    </row>
    <row r="694" ht="15.75" customHeight="1">
      <c r="A694" s="41" t="s">
        <v>43</v>
      </c>
      <c r="B694" s="42" t="s">
        <v>2313</v>
      </c>
      <c r="C694" s="43" t="s">
        <v>2314</v>
      </c>
      <c r="D694" s="44" t="s">
        <v>18</v>
      </c>
      <c r="E694" s="45" t="s">
        <v>29</v>
      </c>
      <c r="F694" s="44" t="s">
        <v>162</v>
      </c>
      <c r="G694" s="44" t="str">
        <f t="shared" si="1"/>
        <v>Augusto</v>
      </c>
      <c r="H694" s="46" t="s">
        <v>97</v>
      </c>
      <c r="I694" s="46" t="s">
        <v>24</v>
      </c>
      <c r="J694" s="44" t="str">
        <f t="shared" si="11"/>
        <v>Não</v>
      </c>
      <c r="K694" s="47">
        <v>44973.0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99</v>
      </c>
      <c r="T694" s="24" t="s">
        <v>2315</v>
      </c>
      <c r="U694" s="9" t="s">
        <v>29</v>
      </c>
      <c r="V694" s="51" t="str">
        <f t="shared" si="8"/>
        <v>Ativo</v>
      </c>
      <c r="W694" s="45"/>
      <c r="X694" s="52" t="s">
        <v>110</v>
      </c>
      <c r="Y694" s="54"/>
      <c r="Z694" s="54"/>
      <c r="AA694" s="54"/>
      <c r="AB694" s="54"/>
      <c r="AC694" s="54">
        <v>300030.53</v>
      </c>
      <c r="AD694" s="54">
        <v>594851.69</v>
      </c>
      <c r="AE694" s="54">
        <v>600854.27</v>
      </c>
      <c r="AF694" s="54">
        <v>605246.45</v>
      </c>
      <c r="AG694" s="54">
        <v>611790.0</v>
      </c>
      <c r="AH694" s="54">
        <v>622860.35</v>
      </c>
      <c r="AI694" s="54">
        <v>628230.14</v>
      </c>
      <c r="AJ694" s="54">
        <v>604525.29</v>
      </c>
      <c r="AK694" s="54">
        <v>609812.97</v>
      </c>
      <c r="AL694" s="54">
        <v>615699.79</v>
      </c>
      <c r="AM694" s="54">
        <v>620481.32</v>
      </c>
      <c r="AN694" s="54">
        <v>500838.24</v>
      </c>
      <c r="AO694" s="54">
        <v>504606.41</v>
      </c>
      <c r="AP694" s="53">
        <v>198582.56</v>
      </c>
      <c r="AQ694" s="53">
        <v>200155.63</v>
      </c>
      <c r="AR694" s="53">
        <v>201749.15</v>
      </c>
      <c r="AS694" s="53">
        <v>137815.0</v>
      </c>
      <c r="AT694" s="53">
        <v>138793.5</v>
      </c>
      <c r="AU694" s="53">
        <f t="array" ref="AU694">XLOOKUP(C694,'PL TOTAL D0'!A:A,'PL TOTAL D0'!C:C,"")</f>
        <v>138899.6</v>
      </c>
    </row>
    <row r="695" ht="15.75" customHeight="1">
      <c r="A695" s="41" t="s">
        <v>43</v>
      </c>
      <c r="B695" s="42" t="s">
        <v>2316</v>
      </c>
      <c r="C695" s="43" t="s">
        <v>2317</v>
      </c>
      <c r="D695" s="44" t="s">
        <v>95</v>
      </c>
      <c r="E695" s="45" t="s">
        <v>29</v>
      </c>
      <c r="F695" s="44" t="s">
        <v>805</v>
      </c>
      <c r="G695" s="44" t="str">
        <f t="shared" si="1"/>
        <v>#N/A</v>
      </c>
      <c r="H695" s="46" t="s">
        <v>180</v>
      </c>
      <c r="I695" s="46" t="s">
        <v>24</v>
      </c>
      <c r="J695" s="44" t="str">
        <f t="shared" si="11"/>
        <v>Não</v>
      </c>
      <c r="K695" s="47">
        <v>45068.0</v>
      </c>
      <c r="L695" s="72">
        <v>45126.0</v>
      </c>
      <c r="M695" s="45" t="s">
        <v>55</v>
      </c>
      <c r="N695" s="48">
        <v>0.012</v>
      </c>
      <c r="O695" s="44" t="s">
        <v>24</v>
      </c>
      <c r="P695" s="49">
        <v>0.0</v>
      </c>
      <c r="Q695" s="74"/>
      <c r="R695" s="50"/>
      <c r="S695" s="45" t="s">
        <v>99</v>
      </c>
      <c r="T695" s="24" t="s">
        <v>2318</v>
      </c>
      <c r="U695" s="9" t="s">
        <v>29</v>
      </c>
      <c r="V695" s="51" t="str">
        <f t="shared" si="8"/>
        <v>Encerrado</v>
      </c>
      <c r="W695" s="45"/>
      <c r="X695" s="52"/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2455150.22</v>
      </c>
      <c r="AH695" s="54">
        <v>2474330.36</v>
      </c>
      <c r="AI695" s="54">
        <v>0.0</v>
      </c>
      <c r="AJ695" s="54">
        <v>0.0</v>
      </c>
      <c r="AK695" s="54">
        <v>0.0</v>
      </c>
      <c r="AL695" s="54">
        <v>0.0</v>
      </c>
      <c r="AM695" s="54">
        <v>0.0</v>
      </c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55" t="s">
        <v>2319</v>
      </c>
      <c r="C696" s="158" t="s">
        <v>2320</v>
      </c>
      <c r="D696" s="9" t="s">
        <v>52</v>
      </c>
      <c r="E696" s="24" t="s">
        <v>19</v>
      </c>
      <c r="F696" s="9" t="s">
        <v>53</v>
      </c>
      <c r="G696" s="44" t="str">
        <f t="shared" si="1"/>
        <v>Breno</v>
      </c>
      <c r="H696" s="51" t="s">
        <v>114</v>
      </c>
      <c r="I696" s="51" t="s">
        <v>24</v>
      </c>
      <c r="J696" s="44" t="str">
        <f t="shared" si="11"/>
        <v>Não</v>
      </c>
      <c r="K696" s="57">
        <v>45463.0</v>
      </c>
      <c r="L696" s="72"/>
      <c r="M696" s="24" t="s">
        <v>55</v>
      </c>
      <c r="N696" s="58">
        <v>0.012</v>
      </c>
      <c r="O696" s="9" t="s">
        <v>24</v>
      </c>
      <c r="P696" s="59">
        <v>0.0</v>
      </c>
      <c r="Q696" s="74"/>
      <c r="R696" s="50"/>
      <c r="S696" s="24" t="s">
        <v>99</v>
      </c>
      <c r="T696" s="24" t="s">
        <v>2321</v>
      </c>
      <c r="U696" s="9" t="s">
        <v>19</v>
      </c>
      <c r="V696" s="51" t="str">
        <f t="shared" si="8"/>
        <v>Ativo</v>
      </c>
      <c r="W696" s="24" t="s">
        <v>117</v>
      </c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/>
      <c r="AR696" s="53"/>
      <c r="AS696" s="53"/>
      <c r="AT696" s="53">
        <v>422558.4</v>
      </c>
      <c r="AU696" s="53">
        <f t="array" ref="AU696">XLOOKUP(C696,'PL TOTAL D0'!A:A,'PL TOTAL D0'!C:C,"")</f>
        <v>423274.1</v>
      </c>
    </row>
    <row r="697" ht="15.75" customHeight="1">
      <c r="A697" s="6" t="s">
        <v>43</v>
      </c>
      <c r="B697" s="64" t="s">
        <v>2322</v>
      </c>
      <c r="C697" s="65" t="s">
        <v>2323</v>
      </c>
      <c r="D697" s="9" t="s">
        <v>18</v>
      </c>
      <c r="E697" s="24" t="s">
        <v>29</v>
      </c>
      <c r="F697" s="9" t="s">
        <v>621</v>
      </c>
      <c r="G697" s="44" t="str">
        <f t="shared" si="1"/>
        <v>Augusto</v>
      </c>
      <c r="H697" s="51" t="s">
        <v>97</v>
      </c>
      <c r="I697" s="51" t="s">
        <v>24</v>
      </c>
      <c r="J697" s="44" t="str">
        <f t="shared" si="11"/>
        <v>Não</v>
      </c>
      <c r="K697" s="57">
        <v>45386.0</v>
      </c>
      <c r="L697" s="72"/>
      <c r="M697" s="24" t="s">
        <v>55</v>
      </c>
      <c r="N697" s="58">
        <v>0.012</v>
      </c>
      <c r="O697" s="9" t="s">
        <v>24</v>
      </c>
      <c r="P697" s="59">
        <v>0.0</v>
      </c>
      <c r="Q697" s="74"/>
      <c r="R697" s="50"/>
      <c r="S697" s="24" t="s">
        <v>99</v>
      </c>
      <c r="T697" s="24" t="s">
        <v>2324</v>
      </c>
      <c r="U697" s="9" t="s">
        <v>29</v>
      </c>
      <c r="V697" s="51" t="str">
        <f t="shared" si="8"/>
        <v>Ativo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>
        <v>64232.48</v>
      </c>
      <c r="AS697" s="53">
        <v>96419.98</v>
      </c>
      <c r="AT697" s="53">
        <v>117083.7</v>
      </c>
      <c r="AU697" s="53">
        <f t="array" ref="AU697">XLOOKUP(C697,'PL TOTAL D0'!A:A,'PL TOTAL D0'!C:C,"")</f>
        <v>117180.3</v>
      </c>
    </row>
    <row r="698" ht="15.75" customHeight="1">
      <c r="A698" s="41" t="s">
        <v>43</v>
      </c>
      <c r="B698" s="42" t="s">
        <v>2325</v>
      </c>
      <c r="C698" s="43" t="s">
        <v>2326</v>
      </c>
      <c r="D698" s="44" t="s">
        <v>18</v>
      </c>
      <c r="E698" s="45" t="s">
        <v>170</v>
      </c>
      <c r="F698" s="44" t="s">
        <v>522</v>
      </c>
      <c r="G698" s="44" t="str">
        <f t="shared" si="1"/>
        <v>Augusto</v>
      </c>
      <c r="H698" s="46" t="s">
        <v>97</v>
      </c>
      <c r="I698" s="46" t="s">
        <v>24</v>
      </c>
      <c r="J698" s="44" t="str">
        <f t="shared" si="11"/>
        <v>Não</v>
      </c>
      <c r="K698" s="47">
        <v>45126.0</v>
      </c>
      <c r="L698" s="62"/>
      <c r="M698" s="45" t="s">
        <v>55</v>
      </c>
      <c r="N698" s="48">
        <v>0.007</v>
      </c>
      <c r="O698" s="44" t="s">
        <v>24</v>
      </c>
      <c r="P698" s="49">
        <v>0.0</v>
      </c>
      <c r="Q698" s="139"/>
      <c r="R698" s="139"/>
      <c r="S698" s="45" t="s">
        <v>99</v>
      </c>
      <c r="T698" s="24" t="s">
        <v>2327</v>
      </c>
      <c r="U698" s="9" t="s">
        <v>174</v>
      </c>
      <c r="V698" s="51" t="str">
        <f t="shared" si="8"/>
        <v>Ativo</v>
      </c>
      <c r="W698" s="45"/>
      <c r="X698" s="52" t="s">
        <v>101</v>
      </c>
      <c r="Y698" s="54"/>
      <c r="Z698" s="54"/>
      <c r="AA698" s="54"/>
      <c r="AB698" s="54"/>
      <c r="AC698" s="54"/>
      <c r="AD698" s="54"/>
      <c r="AE698" s="54"/>
      <c r="AF698" s="54">
        <v>0.0</v>
      </c>
      <c r="AG698" s="54">
        <v>0.0</v>
      </c>
      <c r="AH698" s="54">
        <v>0.0</v>
      </c>
      <c r="AI698" s="54">
        <v>86267.59</v>
      </c>
      <c r="AJ698" s="54">
        <v>87219.24</v>
      </c>
      <c r="AK698" s="54">
        <v>88005.57</v>
      </c>
      <c r="AL698" s="54">
        <v>88869.13</v>
      </c>
      <c r="AM698" s="54">
        <v>87191.79</v>
      </c>
      <c r="AN698" s="54">
        <v>87854.91</v>
      </c>
      <c r="AO698" s="54">
        <v>88648.81</v>
      </c>
      <c r="AP698" s="53">
        <v>89326.77</v>
      </c>
      <c r="AQ698" s="53">
        <v>89547.54</v>
      </c>
      <c r="AR698" s="53">
        <v>90219.4</v>
      </c>
      <c r="AS698" s="53">
        <v>90937.61</v>
      </c>
      <c r="AT698" s="53">
        <v>91683.75</v>
      </c>
      <c r="AU698" s="53">
        <f t="array" ref="AU698">XLOOKUP(C698,'PL TOTAL D0'!A:A,'PL TOTAL D0'!C:C,"")</f>
        <v>91781.6</v>
      </c>
    </row>
    <row r="699" ht="15.75" customHeight="1">
      <c r="A699" s="41" t="s">
        <v>43</v>
      </c>
      <c r="B699" s="42" t="s">
        <v>2328</v>
      </c>
      <c r="C699" s="43" t="s">
        <v>2329</v>
      </c>
      <c r="D699" s="44" t="s">
        <v>18</v>
      </c>
      <c r="E699" s="45" t="s">
        <v>29</v>
      </c>
      <c r="F699" s="44" t="s">
        <v>135</v>
      </c>
      <c r="G699" s="44" t="str">
        <f t="shared" si="1"/>
        <v>Augusto</v>
      </c>
      <c r="H699" s="46" t="s">
        <v>97</v>
      </c>
      <c r="I699" s="46" t="s">
        <v>24</v>
      </c>
      <c r="J699" s="44" t="str">
        <f t="shared" si="11"/>
        <v>Sim</v>
      </c>
      <c r="K699" s="47">
        <v>44956.0</v>
      </c>
      <c r="L699" s="45"/>
      <c r="M699" s="45" t="s">
        <v>55</v>
      </c>
      <c r="N699" s="48">
        <v>0.01</v>
      </c>
      <c r="O699" s="44" t="s">
        <v>24</v>
      </c>
      <c r="P699" s="49">
        <v>0.0</v>
      </c>
      <c r="Q699" s="60" t="s">
        <v>2330</v>
      </c>
      <c r="R699" s="139"/>
      <c r="S699" s="45" t="s">
        <v>99</v>
      </c>
      <c r="T699" s="24" t="s">
        <v>2331</v>
      </c>
      <c r="U699" s="9" t="s">
        <v>29</v>
      </c>
      <c r="V699" s="51" t="str">
        <f t="shared" si="8"/>
        <v>Ativo</v>
      </c>
      <c r="W699" s="45"/>
      <c r="X699" s="52" t="s">
        <v>101</v>
      </c>
      <c r="Y699" s="54"/>
      <c r="Z699" s="54"/>
      <c r="AA699" s="54"/>
      <c r="AB699" s="54"/>
      <c r="AC699" s="54">
        <v>13533.31</v>
      </c>
      <c r="AD699" s="54">
        <v>176868.64</v>
      </c>
      <c r="AE699" s="54">
        <v>178713.53</v>
      </c>
      <c r="AF699" s="54">
        <v>179798.22</v>
      </c>
      <c r="AG699" s="54">
        <v>181860.56</v>
      </c>
      <c r="AH699" s="54">
        <v>183302.19</v>
      </c>
      <c r="AI699" s="54">
        <v>184796.44</v>
      </c>
      <c r="AJ699" s="54">
        <v>186334.77</v>
      </c>
      <c r="AK699" s="54">
        <v>187400.52</v>
      </c>
      <c r="AL699" s="54">
        <v>189010.76</v>
      </c>
      <c r="AM699" s="54">
        <v>190356.42</v>
      </c>
      <c r="AN699" s="54">
        <v>191855.37</v>
      </c>
      <c r="AO699" s="54">
        <v>191282.94</v>
      </c>
      <c r="AP699" s="53">
        <v>192558.17</v>
      </c>
      <c r="AQ699" s="53">
        <v>193588.35</v>
      </c>
      <c r="AR699" s="53">
        <v>301647.38</v>
      </c>
      <c r="AS699" s="53">
        <v>303817.7</v>
      </c>
      <c r="AT699" s="53">
        <v>285855.8</v>
      </c>
      <c r="AU699" s="53">
        <f t="array" ref="AU699">XLOOKUP(C699,'PL TOTAL D0'!A:A,'PL TOTAL D0'!C:C,"")</f>
        <v>280978.5</v>
      </c>
    </row>
    <row r="700" ht="15.75" customHeight="1">
      <c r="A700" s="41" t="s">
        <v>43</v>
      </c>
      <c r="B700" s="6" t="s">
        <v>2332</v>
      </c>
      <c r="C700" s="21" t="s">
        <v>2333</v>
      </c>
      <c r="D700" s="9" t="s">
        <v>18</v>
      </c>
      <c r="E700" s="24" t="s">
        <v>29</v>
      </c>
      <c r="F700" s="44" t="s">
        <v>135</v>
      </c>
      <c r="G700" s="44" t="str">
        <f t="shared" si="1"/>
        <v>Augusto</v>
      </c>
      <c r="H700" s="51" t="s">
        <v>97</v>
      </c>
      <c r="I700" s="51" t="s">
        <v>24</v>
      </c>
      <c r="J700" s="44" t="str">
        <f t="shared" si="11"/>
        <v>Não</v>
      </c>
      <c r="K700" s="57">
        <v>45371.0</v>
      </c>
      <c r="L700" s="62"/>
      <c r="M700" s="24" t="s">
        <v>55</v>
      </c>
      <c r="N700" s="58">
        <v>0.012</v>
      </c>
      <c r="O700" s="9" t="s">
        <v>24</v>
      </c>
      <c r="P700" s="59">
        <v>0.0</v>
      </c>
      <c r="Q700" s="139"/>
      <c r="R700" s="139"/>
      <c r="S700" s="24" t="s">
        <v>99</v>
      </c>
      <c r="T700" s="23" t="s">
        <v>2334</v>
      </c>
      <c r="U700" s="9" t="s">
        <v>29</v>
      </c>
      <c r="V700" s="51" t="str">
        <f t="shared" si="8"/>
        <v>Ativo</v>
      </c>
      <c r="W700" s="45"/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>
        <v>0.0</v>
      </c>
      <c r="AR700" s="53">
        <v>0.0</v>
      </c>
      <c r="AS700" s="53">
        <v>29905.52</v>
      </c>
      <c r="AT700" s="53">
        <v>34100.73</v>
      </c>
      <c r="AU700" s="53">
        <f t="array" ref="AU700">XLOOKUP(C700,'PL TOTAL D0'!A:A,'PL TOTAL D0'!C:C,"")</f>
        <v>34123.1</v>
      </c>
    </row>
    <row r="701" ht="15.75" customHeight="1">
      <c r="A701" s="41" t="s">
        <v>43</v>
      </c>
      <c r="B701" s="235" t="s">
        <v>2335</v>
      </c>
      <c r="C701" s="43" t="s">
        <v>2336</v>
      </c>
      <c r="D701" s="44" t="s">
        <v>18</v>
      </c>
      <c r="E701" s="45" t="s">
        <v>29</v>
      </c>
      <c r="F701" s="44" t="s">
        <v>135</v>
      </c>
      <c r="G701" s="44" t="str">
        <f t="shared" si="1"/>
        <v>Augusto</v>
      </c>
      <c r="H701" s="46" t="s">
        <v>97</v>
      </c>
      <c r="I701" s="46" t="s">
        <v>24</v>
      </c>
      <c r="J701" s="44" t="str">
        <f t="shared" si="11"/>
        <v>Não</v>
      </c>
      <c r="K701" s="47">
        <v>45058.0</v>
      </c>
      <c r="L701" s="45"/>
      <c r="M701" s="45" t="s">
        <v>55</v>
      </c>
      <c r="N701" s="48">
        <v>0.012</v>
      </c>
      <c r="O701" s="44" t="s">
        <v>24</v>
      </c>
      <c r="P701" s="49">
        <v>0.0</v>
      </c>
      <c r="Q701" s="139"/>
      <c r="R701" s="139"/>
      <c r="S701" s="45" t="s">
        <v>99</v>
      </c>
      <c r="T701" s="24" t="s">
        <v>2337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6409.45</v>
      </c>
      <c r="AH701" s="54">
        <v>6480.83</v>
      </c>
      <c r="AI701" s="54">
        <v>6541.24</v>
      </c>
      <c r="AJ701" s="54">
        <v>6607.98</v>
      </c>
      <c r="AK701" s="54">
        <v>6628.61</v>
      </c>
      <c r="AL701" s="54">
        <v>6665.81</v>
      </c>
      <c r="AM701" s="54">
        <v>6712.71</v>
      </c>
      <c r="AN701" s="54">
        <v>6764.48</v>
      </c>
      <c r="AO701" s="54">
        <v>6759.52</v>
      </c>
      <c r="AP701" s="53">
        <v>6808.05</v>
      </c>
      <c r="AQ701" s="53">
        <v>6859.37</v>
      </c>
      <c r="AR701" s="53">
        <v>6911.44</v>
      </c>
      <c r="AS701" s="53">
        <v>6940.4</v>
      </c>
      <c r="AT701" s="53">
        <v>6988.19</v>
      </c>
      <c r="AU701" s="53">
        <f t="array" ref="AU701">XLOOKUP(C701,'PL TOTAL D0'!A:A,'PL TOTAL D0'!C:C,"")</f>
        <v>6992.56</v>
      </c>
    </row>
    <row r="702" ht="15.75" customHeight="1">
      <c r="A702" s="41" t="s">
        <v>43</v>
      </c>
      <c r="B702" s="64" t="s">
        <v>2338</v>
      </c>
      <c r="C702" s="65" t="s">
        <v>2339</v>
      </c>
      <c r="D702" s="9" t="s">
        <v>18</v>
      </c>
      <c r="E702" s="24" t="s">
        <v>29</v>
      </c>
      <c r="F702" s="9" t="s">
        <v>621</v>
      </c>
      <c r="G702" s="44" t="str">
        <f t="shared" si="1"/>
        <v>Breno</v>
      </c>
      <c r="H702" s="51" t="s">
        <v>97</v>
      </c>
      <c r="I702" s="51" t="s">
        <v>24</v>
      </c>
      <c r="J702" s="44" t="str">
        <f t="shared" si="11"/>
        <v>Não</v>
      </c>
      <c r="K702" s="57">
        <v>45401.0</v>
      </c>
      <c r="L702" s="45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99</v>
      </c>
      <c r="T702" s="23" t="s">
        <v>2340</v>
      </c>
      <c r="U702" s="9" t="s">
        <v>29</v>
      </c>
      <c r="V702" s="51" t="str">
        <f t="shared" si="8"/>
        <v>Ativo</v>
      </c>
      <c r="W702" s="24" t="s">
        <v>68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>
        <v>397692.95</v>
      </c>
      <c r="AS702" s="53">
        <v>441131.7</v>
      </c>
      <c r="AT702" s="53">
        <v>455070.1</v>
      </c>
      <c r="AU702" s="53">
        <f t="array" ref="AU702">XLOOKUP(C702,'PL TOTAL D0'!A:A,'PL TOTAL D0'!C:C,"")</f>
        <v>455425.1</v>
      </c>
    </row>
    <row r="703" ht="15.75" customHeight="1">
      <c r="A703" s="41" t="s">
        <v>43</v>
      </c>
      <c r="B703" s="42" t="s">
        <v>2341</v>
      </c>
      <c r="C703" s="43" t="s">
        <v>2342</v>
      </c>
      <c r="D703" s="44" t="s">
        <v>95</v>
      </c>
      <c r="E703" s="45" t="s">
        <v>29</v>
      </c>
      <c r="F703" s="44" t="s">
        <v>203</v>
      </c>
      <c r="G703" s="44" t="str">
        <f t="shared" si="1"/>
        <v>#N/A</v>
      </c>
      <c r="H703" s="46" t="s">
        <v>180</v>
      </c>
      <c r="I703" s="46" t="s">
        <v>24</v>
      </c>
      <c r="J703" s="44" t="str">
        <f t="shared" si="11"/>
        <v>Não</v>
      </c>
      <c r="K703" s="47">
        <v>44959.0</v>
      </c>
      <c r="L703" s="72">
        <v>45021.0</v>
      </c>
      <c r="M703" s="45" t="s">
        <v>55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99</v>
      </c>
      <c r="T703" s="24" t="s">
        <v>2343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>
        <v>50156.35</v>
      </c>
      <c r="AD703" s="54">
        <v>90779.2</v>
      </c>
      <c r="AE703" s="54">
        <v>91750.46</v>
      </c>
      <c r="AF703" s="54">
        <v>0.0</v>
      </c>
      <c r="AG703" s="54">
        <v>0.0</v>
      </c>
      <c r="AH703" s="54">
        <v>0.0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42" t="s">
        <v>2344</v>
      </c>
      <c r="C704" s="43" t="s">
        <v>2345</v>
      </c>
      <c r="D704" s="44" t="s">
        <v>18</v>
      </c>
      <c r="E704" s="45" t="s">
        <v>19</v>
      </c>
      <c r="F704" s="44" t="s">
        <v>113</v>
      </c>
      <c r="G704" s="44" t="str">
        <f t="shared" si="1"/>
        <v>Augusto</v>
      </c>
      <c r="H704" s="46" t="s">
        <v>97</v>
      </c>
      <c r="I704" s="46" t="s">
        <v>24</v>
      </c>
      <c r="J704" s="44" t="str">
        <f t="shared" si="11"/>
        <v>Não</v>
      </c>
      <c r="K704" s="47">
        <v>44895.0</v>
      </c>
      <c r="L704" s="45"/>
      <c r="M704" s="45" t="s">
        <v>55</v>
      </c>
      <c r="N704" s="48">
        <v>0.01</v>
      </c>
      <c r="O704" s="44" t="s">
        <v>24</v>
      </c>
      <c r="P704" s="49">
        <v>0.0</v>
      </c>
      <c r="Q704" s="139"/>
      <c r="R704" s="139"/>
      <c r="S704" s="45" t="s">
        <v>99</v>
      </c>
      <c r="T704" s="24" t="s">
        <v>2346</v>
      </c>
      <c r="U704" s="9" t="s">
        <v>19</v>
      </c>
      <c r="V704" s="51" t="str">
        <f t="shared" si="8"/>
        <v>Ativo</v>
      </c>
      <c r="W704" s="45"/>
      <c r="X704" s="52" t="s">
        <v>110</v>
      </c>
      <c r="Y704" s="54"/>
      <c r="Z704" s="54"/>
      <c r="AA704" s="54"/>
      <c r="AB704" s="54">
        <v>101023.51</v>
      </c>
      <c r="AC704" s="54">
        <v>117061.16</v>
      </c>
      <c r="AD704" s="54">
        <v>118025.41</v>
      </c>
      <c r="AE704" s="54">
        <v>119332.76</v>
      </c>
      <c r="AF704" s="54">
        <v>120271.08</v>
      </c>
      <c r="AG704" s="54">
        <v>121542.65</v>
      </c>
      <c r="AH704" s="54">
        <v>122676.85</v>
      </c>
      <c r="AI704" s="54">
        <v>123793.05</v>
      </c>
      <c r="AJ704" s="54">
        <v>125031.02</v>
      </c>
      <c r="AK704" s="54">
        <v>126098.17</v>
      </c>
      <c r="AL704" s="54">
        <v>127288.0</v>
      </c>
      <c r="AM704" s="54">
        <v>138228.18</v>
      </c>
      <c r="AN704" s="54">
        <v>139092.64</v>
      </c>
      <c r="AO704" s="54">
        <v>149727.91</v>
      </c>
      <c r="AP704" s="53">
        <v>150850.99</v>
      </c>
      <c r="AQ704" s="53">
        <v>152100.88</v>
      </c>
      <c r="AR704" s="53">
        <v>153294.17</v>
      </c>
      <c r="AS704" s="53">
        <v>154447.7</v>
      </c>
      <c r="AT704" s="53">
        <v>124094.0</v>
      </c>
      <c r="AU704" s="53">
        <f t="array" ref="AU704">XLOOKUP(C704,'PL TOTAL D0'!A:A,'PL TOTAL D0'!C:C,"")</f>
        <v>124190.7</v>
      </c>
    </row>
    <row r="705" ht="15.75" customHeight="1">
      <c r="A705" s="41" t="s">
        <v>43</v>
      </c>
      <c r="B705" s="196" t="s">
        <v>2347</v>
      </c>
      <c r="C705" s="197" t="s">
        <v>2348</v>
      </c>
      <c r="D705" s="44" t="s">
        <v>18</v>
      </c>
      <c r="E705" s="45" t="s">
        <v>19</v>
      </c>
      <c r="F705" s="44" t="s">
        <v>113</v>
      </c>
      <c r="G705" s="44" t="str">
        <f t="shared" si="1"/>
        <v>#N/A</v>
      </c>
      <c r="H705" s="46" t="s">
        <v>140</v>
      </c>
      <c r="I705" s="46" t="s">
        <v>155</v>
      </c>
      <c r="J705" s="44" t="str">
        <f t="shared" si="11"/>
        <v>Não</v>
      </c>
      <c r="K705" s="47">
        <v>45163.0</v>
      </c>
      <c r="L705" s="62"/>
      <c r="M705" s="45" t="s">
        <v>55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99</v>
      </c>
      <c r="T705" s="24" t="s">
        <v>2349</v>
      </c>
      <c r="U705" s="9" t="s">
        <v>19</v>
      </c>
      <c r="V705" s="51" t="str">
        <f t="shared" si="8"/>
        <v>Ativo</v>
      </c>
      <c r="W705" s="45"/>
      <c r="X705" s="52" t="s">
        <v>110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2350</v>
      </c>
      <c r="C706" s="43" t="s">
        <v>2351</v>
      </c>
      <c r="D706" s="44" t="s">
        <v>18</v>
      </c>
      <c r="E706" s="45" t="s">
        <v>29</v>
      </c>
      <c r="F706" s="44" t="s">
        <v>162</v>
      </c>
      <c r="G706" s="44" t="str">
        <f t="shared" si="1"/>
        <v>Augusto</v>
      </c>
      <c r="H706" s="46" t="s">
        <v>97</v>
      </c>
      <c r="I706" s="46" t="s">
        <v>24</v>
      </c>
      <c r="J706" s="44" t="str">
        <f t="shared" si="11"/>
        <v>Não</v>
      </c>
      <c r="K706" s="47">
        <v>44986.0</v>
      </c>
      <c r="L706" s="45"/>
      <c r="M706" s="45" t="s">
        <v>55</v>
      </c>
      <c r="N706" s="48">
        <v>0.012</v>
      </c>
      <c r="O706" s="44" t="s">
        <v>24</v>
      </c>
      <c r="P706" s="49">
        <v>0.0</v>
      </c>
      <c r="Q706" s="139"/>
      <c r="R706" s="139"/>
      <c r="S706" s="45" t="s">
        <v>99</v>
      </c>
      <c r="T706" s="24" t="s">
        <v>2352</v>
      </c>
      <c r="U706" s="9" t="s">
        <v>19</v>
      </c>
      <c r="V706" s="51" t="str">
        <f t="shared" si="8"/>
        <v>Ativo</v>
      </c>
      <c r="W706" s="45"/>
      <c r="X706" s="52" t="s">
        <v>110</v>
      </c>
      <c r="Y706" s="54"/>
      <c r="Z706" s="54"/>
      <c r="AA706" s="54"/>
      <c r="AB706" s="54"/>
      <c r="AC706" s="54"/>
      <c r="AD706" s="54">
        <v>0.0</v>
      </c>
      <c r="AE706" s="54">
        <v>141660.3</v>
      </c>
      <c r="AF706" s="54">
        <v>149651.12</v>
      </c>
      <c r="AG706" s="54">
        <v>151242.98</v>
      </c>
      <c r="AH706" s="54">
        <v>152615.25</v>
      </c>
      <c r="AI706" s="54">
        <v>154003.32</v>
      </c>
      <c r="AJ706" s="54">
        <v>155535.53</v>
      </c>
      <c r="AK706" s="54">
        <v>156942.1</v>
      </c>
      <c r="AL706" s="54">
        <v>158432.58</v>
      </c>
      <c r="AM706" s="54">
        <v>159543.84</v>
      </c>
      <c r="AN706" s="54">
        <v>160836.33</v>
      </c>
      <c r="AO706" s="54">
        <v>162179.09</v>
      </c>
      <c r="AP706" s="53">
        <v>163215.8</v>
      </c>
      <c r="AQ706" s="53">
        <v>164501.49</v>
      </c>
      <c r="AR706" s="53">
        <v>165735.37</v>
      </c>
      <c r="AS706" s="53">
        <v>166825.2</v>
      </c>
      <c r="AT706" s="53">
        <v>167971.9</v>
      </c>
      <c r="AU706" s="53">
        <f t="array" ref="AU706">XLOOKUP(C706,'PL TOTAL D0'!A:A,'PL TOTAL D0'!C:C,"")</f>
        <v>167912</v>
      </c>
    </row>
    <row r="707" ht="15.75" customHeight="1">
      <c r="A707" s="41" t="s">
        <v>43</v>
      </c>
      <c r="B707" s="42" t="s">
        <v>96</v>
      </c>
      <c r="C707" s="43" t="s">
        <v>2353</v>
      </c>
      <c r="D707" s="44" t="s">
        <v>95</v>
      </c>
      <c r="E707" s="45" t="s">
        <v>29</v>
      </c>
      <c r="F707" s="44" t="s">
        <v>96</v>
      </c>
      <c r="G707" s="44" t="str">
        <f t="shared" si="1"/>
        <v>#N/A</v>
      </c>
      <c r="H707" s="46" t="s">
        <v>97</v>
      </c>
      <c r="I707" s="46" t="s">
        <v>24</v>
      </c>
      <c r="J707" s="44" t="str">
        <f t="shared" si="11"/>
        <v>Sim</v>
      </c>
      <c r="K707" s="62">
        <v>45140.0</v>
      </c>
      <c r="L707" s="45"/>
      <c r="M707" s="44" t="s">
        <v>142</v>
      </c>
      <c r="N707" s="48">
        <v>0.0</v>
      </c>
      <c r="O707" s="44" t="s">
        <v>24</v>
      </c>
      <c r="P707" s="49">
        <v>0.0</v>
      </c>
      <c r="Q707" s="73" t="s">
        <v>2354</v>
      </c>
      <c r="R707" s="74"/>
      <c r="S707" s="45" t="s">
        <v>99</v>
      </c>
      <c r="T707" s="24" t="s">
        <v>2355</v>
      </c>
      <c r="U707" s="248" t="s">
        <v>29</v>
      </c>
      <c r="V707" s="51" t="str">
        <f t="shared" si="8"/>
        <v>Ativo</v>
      </c>
      <c r="W707" s="45"/>
      <c r="X707" s="52" t="s">
        <v>110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>
        <v>157315.27</v>
      </c>
      <c r="AK707" s="54">
        <v>151570.12</v>
      </c>
      <c r="AL707" s="54">
        <v>151948.12</v>
      </c>
      <c r="AM707" s="54">
        <v>195432.93</v>
      </c>
      <c r="AN707" s="54">
        <v>198872.24</v>
      </c>
      <c r="AO707" s="54">
        <v>261540.82</v>
      </c>
      <c r="AP707" s="53">
        <v>264194.52</v>
      </c>
      <c r="AQ707" s="53">
        <v>267336.43</v>
      </c>
      <c r="AR707" s="53">
        <v>265366.63</v>
      </c>
      <c r="AS707" s="53">
        <v>264471.1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239" t="s">
        <v>2356</v>
      </c>
      <c r="C708" s="43" t="s">
        <v>2357</v>
      </c>
      <c r="D708" s="44" t="s">
        <v>95</v>
      </c>
      <c r="E708" s="45" t="s">
        <v>29</v>
      </c>
      <c r="F708" s="44" t="s">
        <v>212</v>
      </c>
      <c r="G708" s="44" t="str">
        <f t="shared" si="1"/>
        <v>Augusto</v>
      </c>
      <c r="H708" s="51" t="s">
        <v>140</v>
      </c>
      <c r="I708" s="51" t="s">
        <v>682</v>
      </c>
      <c r="J708" s="44" t="str">
        <f t="shared" si="11"/>
        <v>Não</v>
      </c>
      <c r="K708" s="47">
        <v>45042.0</v>
      </c>
      <c r="L708" s="249"/>
      <c r="M708" s="44" t="s">
        <v>263</v>
      </c>
      <c r="N708" s="48">
        <v>0.02</v>
      </c>
      <c r="O708" s="44" t="s">
        <v>48</v>
      </c>
      <c r="P708" s="49">
        <v>0.2</v>
      </c>
      <c r="Q708" s="50"/>
      <c r="R708" s="50"/>
      <c r="S708" s="45" t="s">
        <v>99</v>
      </c>
      <c r="T708" s="24" t="s">
        <v>2358</v>
      </c>
      <c r="U708" s="9" t="s">
        <v>29</v>
      </c>
      <c r="V708" s="51" t="str">
        <f t="shared" si="8"/>
        <v>Ativo</v>
      </c>
      <c r="W708" s="24" t="s">
        <v>68</v>
      </c>
      <c r="X708" s="52" t="s">
        <v>101</v>
      </c>
      <c r="Y708" s="54"/>
      <c r="Z708" s="54"/>
      <c r="AA708" s="54"/>
      <c r="AB708" s="54"/>
      <c r="AC708" s="54"/>
      <c r="AD708" s="54"/>
      <c r="AE708" s="54">
        <v>0.0</v>
      </c>
      <c r="AF708" s="54">
        <v>616485.77</v>
      </c>
      <c r="AG708" s="54">
        <v>628636.38</v>
      </c>
      <c r="AH708" s="54">
        <v>645478.28</v>
      </c>
      <c r="AI708" s="54">
        <v>661276.45</v>
      </c>
      <c r="AJ708" s="54">
        <v>648264.32</v>
      </c>
      <c r="AK708" s="54">
        <v>648027.67</v>
      </c>
      <c r="AL708" s="54">
        <v>638633.82</v>
      </c>
      <c r="AM708" s="54">
        <v>660375.26</v>
      </c>
      <c r="AN708" s="54">
        <v>679276.41</v>
      </c>
      <c r="AO708" s="54">
        <v>657821.24</v>
      </c>
      <c r="AP708" s="53">
        <v>663047.43</v>
      </c>
      <c r="AQ708" s="53">
        <v>668407.4</v>
      </c>
      <c r="AR708" s="53">
        <v>651517.16</v>
      </c>
      <c r="AS708" s="53">
        <v>643732.4</v>
      </c>
      <c r="AT708" s="53">
        <v>85879.26</v>
      </c>
      <c r="AU708" s="53">
        <f t="array" ref="AU708">XLOOKUP(C708,'PL TOTAL D0'!A:A,'PL TOTAL D0'!C:C,"")</f>
        <v>86321.07</v>
      </c>
    </row>
    <row r="709" ht="15.75" customHeight="1">
      <c r="A709" s="41" t="s">
        <v>43</v>
      </c>
      <c r="B709" s="64" t="s">
        <v>2359</v>
      </c>
      <c r="C709" s="65" t="s">
        <v>2360</v>
      </c>
      <c r="D709" s="9" t="s">
        <v>95</v>
      </c>
      <c r="E709" s="24" t="s">
        <v>29</v>
      </c>
      <c r="F709" s="44" t="s">
        <v>212</v>
      </c>
      <c r="G709" s="44" t="str">
        <f t="shared" si="1"/>
        <v>Bruno</v>
      </c>
      <c r="H709" s="51" t="s">
        <v>140</v>
      </c>
      <c r="I709" s="51" t="s">
        <v>2361</v>
      </c>
      <c r="J709" s="44" t="str">
        <f t="shared" si="11"/>
        <v>Sim</v>
      </c>
      <c r="K709" s="57">
        <v>45419.0</v>
      </c>
      <c r="L709" s="249"/>
      <c r="M709" s="9" t="s">
        <v>98</v>
      </c>
      <c r="N709" s="58">
        <v>0.014</v>
      </c>
      <c r="O709" s="9" t="s">
        <v>48</v>
      </c>
      <c r="P709" s="59">
        <v>0.1</v>
      </c>
      <c r="Q709" s="15" t="s">
        <v>2362</v>
      </c>
      <c r="R709" s="50"/>
      <c r="S709" s="24" t="s">
        <v>99</v>
      </c>
      <c r="T709" s="24" t="s">
        <v>2358</v>
      </c>
      <c r="U709" s="9" t="s">
        <v>29</v>
      </c>
      <c r="V709" s="51" t="str">
        <f t="shared" si="8"/>
        <v>Ativo</v>
      </c>
      <c r="W709" s="24" t="s">
        <v>68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/>
      <c r="AS709" s="53">
        <v>3741018.0</v>
      </c>
      <c r="AT709" s="53">
        <v>4327111.0</v>
      </c>
      <c r="AU709" s="53">
        <f t="array" ref="AU709">XLOOKUP(C709,'PL TOTAL D0'!A:A,'PL TOTAL D0'!C:C,"")</f>
        <v>4338544</v>
      </c>
    </row>
    <row r="710" ht="15.75" customHeight="1">
      <c r="A710" s="41" t="s">
        <v>43</v>
      </c>
      <c r="B710" s="42" t="s">
        <v>2363</v>
      </c>
      <c r="C710" s="43" t="s">
        <v>2364</v>
      </c>
      <c r="D710" s="44" t="s">
        <v>95</v>
      </c>
      <c r="E710" s="45" t="s">
        <v>29</v>
      </c>
      <c r="F710" s="44" t="s">
        <v>212</v>
      </c>
      <c r="G710" s="44" t="str">
        <f t="shared" si="1"/>
        <v>#N/A</v>
      </c>
      <c r="H710" s="51" t="s">
        <v>180</v>
      </c>
      <c r="I710" s="51" t="s">
        <v>24</v>
      </c>
      <c r="J710" s="44" t="str">
        <f t="shared" si="11"/>
        <v>Não</v>
      </c>
      <c r="K710" s="47">
        <v>44874.0</v>
      </c>
      <c r="L710" s="226">
        <v>45278.0</v>
      </c>
      <c r="M710" s="45" t="s">
        <v>188</v>
      </c>
      <c r="N710" s="48">
        <v>0.008</v>
      </c>
      <c r="O710" s="44" t="s">
        <v>24</v>
      </c>
      <c r="P710" s="49">
        <v>0.0</v>
      </c>
      <c r="Q710" s="74"/>
      <c r="R710" s="60" t="s">
        <v>233</v>
      </c>
      <c r="S710" s="45" t="s">
        <v>99</v>
      </c>
      <c r="T710" s="24" t="s">
        <v>2365</v>
      </c>
      <c r="U710" s="9" t="s">
        <v>29</v>
      </c>
      <c r="V710" s="51" t="str">
        <f t="shared" si="8"/>
        <v>Encerrado</v>
      </c>
      <c r="W710" s="45"/>
      <c r="X710" s="52"/>
      <c r="Y710" s="54"/>
      <c r="Z710" s="54"/>
      <c r="AA710" s="54"/>
      <c r="AB710" s="54">
        <v>673366.33</v>
      </c>
      <c r="AC710" s="54">
        <v>663854.43</v>
      </c>
      <c r="AD710" s="54">
        <v>648209.98</v>
      </c>
      <c r="AE710" s="54">
        <v>639901.8</v>
      </c>
      <c r="AF710" s="54">
        <v>640706.5</v>
      </c>
      <c r="AG710" s="54">
        <v>667808.17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239" t="s">
        <v>2366</v>
      </c>
      <c r="C711" s="43" t="s">
        <v>2367</v>
      </c>
      <c r="D711" s="44" t="s">
        <v>18</v>
      </c>
      <c r="E711" s="45" t="s">
        <v>29</v>
      </c>
      <c r="F711" s="44" t="s">
        <v>135</v>
      </c>
      <c r="G711" s="44" t="str">
        <f t="shared" si="1"/>
        <v>Augusto</v>
      </c>
      <c r="H711" s="51" t="s">
        <v>140</v>
      </c>
      <c r="I711" s="51" t="s">
        <v>213</v>
      </c>
      <c r="J711" s="44" t="str">
        <f t="shared" si="11"/>
        <v>Não</v>
      </c>
      <c r="K711" s="47">
        <v>44879.0</v>
      </c>
      <c r="L711" s="249"/>
      <c r="M711" s="44" t="s">
        <v>47</v>
      </c>
      <c r="N711" s="48">
        <v>0.0</v>
      </c>
      <c r="O711" s="44" t="s">
        <v>24</v>
      </c>
      <c r="P711" s="49">
        <v>0.0</v>
      </c>
      <c r="Q711" s="50"/>
      <c r="R711" s="60" t="s">
        <v>2368</v>
      </c>
      <c r="S711" s="45" t="s">
        <v>99</v>
      </c>
      <c r="T711" s="24" t="s">
        <v>2369</v>
      </c>
      <c r="U711" s="9" t="s">
        <v>29</v>
      </c>
      <c r="V711" s="51" t="str">
        <f t="shared" si="8"/>
        <v>Ativo</v>
      </c>
      <c r="W711" s="45"/>
      <c r="X711" s="52" t="s">
        <v>110</v>
      </c>
      <c r="Y711" s="54"/>
      <c r="Z711" s="54"/>
      <c r="AA711" s="54"/>
      <c r="AB711" s="54">
        <v>119680.47</v>
      </c>
      <c r="AC711" s="54">
        <v>102763.73</v>
      </c>
      <c r="AD711" s="54">
        <v>97885.87</v>
      </c>
      <c r="AE711" s="54">
        <v>98175.52</v>
      </c>
      <c r="AF711" s="54">
        <v>102305.34</v>
      </c>
      <c r="AG711" s="54">
        <v>87335.75</v>
      </c>
      <c r="AH711" s="54">
        <v>83184.68</v>
      </c>
      <c r="AI711" s="54">
        <v>85646.08</v>
      </c>
      <c r="AJ711" s="54">
        <v>85868.25</v>
      </c>
      <c r="AK711" s="54">
        <v>8182.97</v>
      </c>
      <c r="AL711" s="54">
        <v>8255.62</v>
      </c>
      <c r="AM711" s="54">
        <v>37.12</v>
      </c>
      <c r="AN711" s="54">
        <v>2750.49</v>
      </c>
      <c r="AO711" s="54">
        <v>18.32</v>
      </c>
      <c r="AP711" s="53">
        <v>3294.62</v>
      </c>
      <c r="AQ711" s="53">
        <v>3322.39</v>
      </c>
      <c r="AR711" s="53">
        <v>18.32</v>
      </c>
      <c r="AS711" s="53">
        <v>1924.52</v>
      </c>
      <c r="AT711" s="53">
        <v>18.37</v>
      </c>
      <c r="AU711" s="53">
        <f t="array" ref="AU711">XLOOKUP(C711,'PL TOTAL D0'!A:A,'PL TOTAL D0'!C:C,"")</f>
        <v>18.37</v>
      </c>
    </row>
    <row r="712" ht="15.75" customHeight="1">
      <c r="A712" s="41" t="s">
        <v>43</v>
      </c>
      <c r="B712" s="66" t="s">
        <v>2370</v>
      </c>
      <c r="C712" s="71" t="s">
        <v>2371</v>
      </c>
      <c r="D712" s="44" t="s">
        <v>95</v>
      </c>
      <c r="E712" s="45" t="s">
        <v>29</v>
      </c>
      <c r="F712" s="44" t="s">
        <v>96</v>
      </c>
      <c r="G712" s="44" t="str">
        <f t="shared" si="1"/>
        <v>Augusto</v>
      </c>
      <c r="H712" s="46" t="s">
        <v>97</v>
      </c>
      <c r="I712" s="46" t="s">
        <v>24</v>
      </c>
      <c r="J712" s="44" t="str">
        <f t="shared" si="11"/>
        <v>Não</v>
      </c>
      <c r="K712" s="47">
        <v>45230.0</v>
      </c>
      <c r="L712" s="249"/>
      <c r="M712" s="44" t="s">
        <v>98</v>
      </c>
      <c r="N712" s="48">
        <v>0.012</v>
      </c>
      <c r="O712" s="44" t="s">
        <v>48</v>
      </c>
      <c r="P712" s="49">
        <v>0.1</v>
      </c>
      <c r="Q712" s="50"/>
      <c r="R712" s="50"/>
      <c r="S712" s="45" t="s">
        <v>99</v>
      </c>
      <c r="T712" s="24" t="s">
        <v>2372</v>
      </c>
      <c r="U712" s="9" t="s">
        <v>29</v>
      </c>
      <c r="V712" s="51" t="str">
        <f t="shared" si="8"/>
        <v>Ativo</v>
      </c>
      <c r="W712" s="45"/>
      <c r="X712" s="52" t="s">
        <v>110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>
        <v>0.0</v>
      </c>
      <c r="AM712" s="54">
        <v>17527.81</v>
      </c>
      <c r="AN712" s="54">
        <v>67908.85</v>
      </c>
      <c r="AO712" s="54">
        <v>67865.26</v>
      </c>
      <c r="AP712" s="53">
        <v>68473.85</v>
      </c>
      <c r="AQ712" s="53">
        <v>67105.66</v>
      </c>
      <c r="AR712" s="53">
        <v>100413.4</v>
      </c>
      <c r="AS712" s="53">
        <v>67230.76</v>
      </c>
      <c r="AT712" s="53">
        <v>67417.53</v>
      </c>
      <c r="AU712" s="53">
        <f t="array" ref="AU712">XLOOKUP(C712,'PL TOTAL D0'!A:A,'PL TOTAL D0'!C:C,"")</f>
        <v>67657.03</v>
      </c>
    </row>
    <row r="713" ht="15.75" customHeight="1">
      <c r="A713" s="41" t="s">
        <v>43</v>
      </c>
      <c r="B713" s="112" t="s">
        <v>2373</v>
      </c>
      <c r="C713" s="250" t="s">
        <v>2374</v>
      </c>
      <c r="D713" s="44" t="s">
        <v>18</v>
      </c>
      <c r="E713" s="45" t="s">
        <v>29</v>
      </c>
      <c r="F713" s="44" t="s">
        <v>288</v>
      </c>
      <c r="G713" s="44" t="str">
        <f t="shared" si="1"/>
        <v>Breno</v>
      </c>
      <c r="H713" s="46" t="s">
        <v>97</v>
      </c>
      <c r="I713" s="46" t="s">
        <v>24</v>
      </c>
      <c r="J713" s="44" t="str">
        <f t="shared" si="11"/>
        <v>Não</v>
      </c>
      <c r="K713" s="47">
        <v>44973.0</v>
      </c>
      <c r="L713" s="44"/>
      <c r="M713" s="45" t="s">
        <v>184</v>
      </c>
      <c r="N713" s="48">
        <v>0.025</v>
      </c>
      <c r="O713" s="44" t="s">
        <v>185</v>
      </c>
      <c r="P713" s="49">
        <v>0.2</v>
      </c>
      <c r="Q713" s="50"/>
      <c r="R713" s="50"/>
      <c r="S713" s="45" t="s">
        <v>99</v>
      </c>
      <c r="T713" s="56" t="s">
        <v>2375</v>
      </c>
      <c r="U713" s="9" t="s">
        <v>29</v>
      </c>
      <c r="V713" s="51" t="str">
        <f t="shared" si="8"/>
        <v>Ativo</v>
      </c>
      <c r="W713" s="45"/>
      <c r="X713" s="52" t="s">
        <v>110</v>
      </c>
      <c r="Y713" s="54"/>
      <c r="Z713" s="54"/>
      <c r="AA713" s="54"/>
      <c r="AB713" s="54"/>
      <c r="AC713" s="54">
        <v>0.0</v>
      </c>
      <c r="AD713" s="54">
        <v>0.0</v>
      </c>
      <c r="AE713" s="54">
        <v>452250.65</v>
      </c>
      <c r="AF713" s="54">
        <v>448793.99</v>
      </c>
      <c r="AG713" s="54">
        <v>468483.92</v>
      </c>
      <c r="AH713" s="54">
        <v>507653.15</v>
      </c>
      <c r="AI713" s="54">
        <v>534109.97</v>
      </c>
      <c r="AJ713" s="54">
        <v>510876.26</v>
      </c>
      <c r="AK713" s="54">
        <v>509020.56</v>
      </c>
      <c r="AL713" s="54">
        <v>455605.43</v>
      </c>
      <c r="AM713" s="54">
        <v>489699.46</v>
      </c>
      <c r="AN713" s="54">
        <v>513079.42</v>
      </c>
      <c r="AO713" s="54">
        <v>477677.57</v>
      </c>
      <c r="AP713" s="53">
        <v>484364.28</v>
      </c>
      <c r="AQ713" s="53">
        <v>493164.06</v>
      </c>
      <c r="AR713" s="53">
        <v>473624.31</v>
      </c>
      <c r="AS713" s="53">
        <v>458234.4</v>
      </c>
      <c r="AT713" s="53">
        <v>407932.2</v>
      </c>
      <c r="AU713" s="53">
        <f t="array" ref="AU713">XLOOKUP(C713,'PL TOTAL D0'!A:A,'PL TOTAL D0'!C:C,"")</f>
        <v>419474.9</v>
      </c>
    </row>
    <row r="714" ht="15.75" customHeight="1">
      <c r="A714" s="41" t="s">
        <v>43</v>
      </c>
      <c r="B714" s="239" t="s">
        <v>2376</v>
      </c>
      <c r="C714" s="250" t="s">
        <v>2377</v>
      </c>
      <c r="D714" s="44" t="s">
        <v>18</v>
      </c>
      <c r="E714" s="45" t="s">
        <v>19</v>
      </c>
      <c r="F714" s="44" t="s">
        <v>113</v>
      </c>
      <c r="G714" s="44" t="str">
        <f t="shared" si="1"/>
        <v>Augusto</v>
      </c>
      <c r="H714" s="46" t="s">
        <v>97</v>
      </c>
      <c r="I714" s="46" t="s">
        <v>24</v>
      </c>
      <c r="J714" s="44" t="str">
        <f t="shared" si="11"/>
        <v>Sim</v>
      </c>
      <c r="K714" s="47">
        <v>44999.0</v>
      </c>
      <c r="L714" s="44"/>
      <c r="M714" s="45" t="s">
        <v>55</v>
      </c>
      <c r="N714" s="48">
        <v>0.01</v>
      </c>
      <c r="O714" s="44" t="s">
        <v>24</v>
      </c>
      <c r="P714" s="49">
        <v>0.0</v>
      </c>
      <c r="Q714" s="60" t="s">
        <v>2378</v>
      </c>
      <c r="R714" s="50"/>
      <c r="S714" s="45" t="s">
        <v>99</v>
      </c>
      <c r="T714" s="24" t="s">
        <v>2379</v>
      </c>
      <c r="U714" s="9" t="s">
        <v>145</v>
      </c>
      <c r="V714" s="51" t="str">
        <f t="shared" si="8"/>
        <v>Ativo</v>
      </c>
      <c r="W714" s="45"/>
      <c r="X714" s="52" t="s">
        <v>110</v>
      </c>
      <c r="Y714" s="54"/>
      <c r="Z714" s="54"/>
      <c r="AA714" s="54"/>
      <c r="AB714" s="54"/>
      <c r="AC714" s="54">
        <v>0.0</v>
      </c>
      <c r="AD714" s="54">
        <v>0.0</v>
      </c>
      <c r="AE714" s="54">
        <v>62447.48</v>
      </c>
      <c r="AF714" s="54">
        <v>62942.91</v>
      </c>
      <c r="AG714" s="54">
        <v>63991.85</v>
      </c>
      <c r="AH714" s="54">
        <v>64634.52</v>
      </c>
      <c r="AI714" s="54">
        <v>80567.8</v>
      </c>
      <c r="AJ714" s="54">
        <v>105473.89</v>
      </c>
      <c r="AK714" s="54">
        <v>110320.0</v>
      </c>
      <c r="AL714" s="54">
        <v>111815.67</v>
      </c>
      <c r="AM714" s="54">
        <v>77587.7</v>
      </c>
      <c r="AN714" s="54">
        <v>116259.59</v>
      </c>
      <c r="AO714" s="54">
        <v>118070.07</v>
      </c>
      <c r="AP714" s="53">
        <v>107765.73</v>
      </c>
      <c r="AQ714" s="53">
        <v>103594.28</v>
      </c>
      <c r="AR714" s="53">
        <v>59743.94</v>
      </c>
      <c r="AS714" s="53">
        <v>59984.79</v>
      </c>
      <c r="AT714" s="53">
        <v>60083.86</v>
      </c>
      <c r="AU714" s="53">
        <f t="array" ref="AU714">XLOOKUP(C714,'PL TOTAL D0'!A:A,'PL TOTAL D0'!C:C,"")</f>
        <v>60064.75</v>
      </c>
    </row>
    <row r="715" ht="15.75" customHeight="1">
      <c r="A715" s="41" t="s">
        <v>43</v>
      </c>
      <c r="B715" s="239" t="s">
        <v>2380</v>
      </c>
      <c r="C715" s="250" t="s">
        <v>2381</v>
      </c>
      <c r="D715" s="44" t="s">
        <v>95</v>
      </c>
      <c r="E715" s="45" t="s">
        <v>29</v>
      </c>
      <c r="F715" s="44" t="s">
        <v>1612</v>
      </c>
      <c r="G715" s="44" t="str">
        <f t="shared" si="1"/>
        <v>Augusto</v>
      </c>
      <c r="H715" s="46" t="s">
        <v>97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188</v>
      </c>
      <c r="N715" s="117">
        <v>0.008</v>
      </c>
      <c r="O715" s="45" t="s">
        <v>189</v>
      </c>
      <c r="P715" s="118">
        <v>0.1</v>
      </c>
      <c r="Q715" s="50"/>
      <c r="R715" s="50"/>
      <c r="S715" s="45" t="s">
        <v>99</v>
      </c>
      <c r="T715" s="24" t="s">
        <v>2382</v>
      </c>
      <c r="U715" s="9" t="s">
        <v>29</v>
      </c>
      <c r="V715" s="51" t="str">
        <f t="shared" si="8"/>
        <v>Ativo</v>
      </c>
      <c r="W715" s="45"/>
      <c r="X715" s="52" t="s">
        <v>101</v>
      </c>
      <c r="Y715" s="54"/>
      <c r="Z715" s="54"/>
      <c r="AA715" s="54"/>
      <c r="AB715" s="54"/>
      <c r="AC715" s="54">
        <v>0.0</v>
      </c>
      <c r="AD715" s="54">
        <v>0.0</v>
      </c>
      <c r="AE715" s="54">
        <v>0.0</v>
      </c>
      <c r="AF715" s="54">
        <v>289978.59</v>
      </c>
      <c r="AG715" s="54">
        <v>306493.43</v>
      </c>
      <c r="AH715" s="54">
        <v>328944.06</v>
      </c>
      <c r="AI715" s="54">
        <v>341722.93</v>
      </c>
      <c r="AJ715" s="54">
        <v>348232.2</v>
      </c>
      <c r="AK715" s="54">
        <v>353899.78</v>
      </c>
      <c r="AL715" s="54">
        <v>350742.28</v>
      </c>
      <c r="AM715" s="54">
        <v>357997.75</v>
      </c>
      <c r="AN715" s="54">
        <v>366779.82</v>
      </c>
      <c r="AO715" s="54">
        <v>366822.72</v>
      </c>
      <c r="AP715" s="53">
        <v>374204.45</v>
      </c>
      <c r="AQ715" s="53">
        <v>377147.44</v>
      </c>
      <c r="AR715" s="53">
        <v>372068.96</v>
      </c>
      <c r="AS715" s="53">
        <v>370458.7</v>
      </c>
      <c r="AT715" s="53">
        <v>367939.9</v>
      </c>
      <c r="AU715" s="53">
        <f t="array" ref="AU715">XLOOKUP(C715,'PL TOTAL D0'!A:A,'PL TOTAL D0'!C:C,"")</f>
        <v>368379</v>
      </c>
    </row>
    <row r="716" ht="15.75" customHeight="1">
      <c r="A716" s="41" t="s">
        <v>43</v>
      </c>
      <c r="B716" s="42" t="s">
        <v>2383</v>
      </c>
      <c r="C716" s="43" t="s">
        <v>2384</v>
      </c>
      <c r="D716" s="44" t="s">
        <v>18</v>
      </c>
      <c r="E716" s="45" t="s">
        <v>170</v>
      </c>
      <c r="F716" s="44" t="s">
        <v>171</v>
      </c>
      <c r="G716" s="44" t="str">
        <f t="shared" si="1"/>
        <v>Augusto</v>
      </c>
      <c r="H716" s="46" t="s">
        <v>97</v>
      </c>
      <c r="I716" s="46" t="s">
        <v>24</v>
      </c>
      <c r="J716" s="44" t="str">
        <f t="shared" si="11"/>
        <v>Não</v>
      </c>
      <c r="K716" s="47">
        <v>45096.0</v>
      </c>
      <c r="L716" s="47"/>
      <c r="M716" s="45" t="s">
        <v>55</v>
      </c>
      <c r="N716" s="117">
        <v>0.012</v>
      </c>
      <c r="O716" s="44" t="s">
        <v>24</v>
      </c>
      <c r="P716" s="49">
        <v>0.0</v>
      </c>
      <c r="Q716" s="50"/>
      <c r="R716" s="50"/>
      <c r="S716" s="45" t="s">
        <v>99</v>
      </c>
      <c r="T716" s="24" t="s">
        <v>2385</v>
      </c>
      <c r="U716" s="9" t="s">
        <v>174</v>
      </c>
      <c r="V716" s="51" t="str">
        <f t="shared" si="8"/>
        <v>Ativo</v>
      </c>
      <c r="W716" s="45"/>
      <c r="X716" s="52" t="s">
        <v>110</v>
      </c>
      <c r="Y716" s="54"/>
      <c r="Z716" s="54"/>
      <c r="AA716" s="54"/>
      <c r="AB716" s="54"/>
      <c r="AC716" s="54"/>
      <c r="AD716" s="54"/>
      <c r="AE716" s="54"/>
      <c r="AF716" s="54">
        <v>0.0</v>
      </c>
      <c r="AG716" s="54">
        <v>98581.04</v>
      </c>
      <c r="AH716" s="54">
        <v>111588.77</v>
      </c>
      <c r="AI716" s="54">
        <v>112674.22</v>
      </c>
      <c r="AJ716" s="54">
        <v>113054.22</v>
      </c>
      <c r="AK716" s="54">
        <v>113905.94</v>
      </c>
      <c r="AL716" s="54">
        <v>114841.84</v>
      </c>
      <c r="AM716" s="54">
        <v>115658.22</v>
      </c>
      <c r="AN716" s="54">
        <v>116571.81</v>
      </c>
      <c r="AO716" s="54">
        <v>117482.91</v>
      </c>
      <c r="AP716" s="53">
        <v>116711.03</v>
      </c>
      <c r="AQ716" s="53">
        <v>115044.75</v>
      </c>
      <c r="AR716" s="53">
        <v>114847.27</v>
      </c>
      <c r="AS716" s="53">
        <v>115730.0</v>
      </c>
      <c r="AT716" s="53">
        <v>116620.2</v>
      </c>
      <c r="AU716" s="53">
        <f t="array" ref="AU716">XLOOKUP(C716,'PL TOTAL D0'!A:A,'PL TOTAL D0'!C:C,"")</f>
        <v>116694.9</v>
      </c>
    </row>
    <row r="717" ht="15.75" customHeight="1">
      <c r="A717" s="41" t="s">
        <v>43</v>
      </c>
      <c r="B717" s="42" t="s">
        <v>2386</v>
      </c>
      <c r="C717" s="43" t="s">
        <v>2387</v>
      </c>
      <c r="D717" s="44" t="s">
        <v>18</v>
      </c>
      <c r="E717" s="45" t="s">
        <v>19</v>
      </c>
      <c r="F717" s="44" t="s">
        <v>20</v>
      </c>
      <c r="G717" s="44" t="str">
        <f t="shared" si="1"/>
        <v>Breno</v>
      </c>
      <c r="H717" s="46" t="s">
        <v>97</v>
      </c>
      <c r="I717" s="46" t="s">
        <v>24</v>
      </c>
      <c r="J717" s="44" t="str">
        <f t="shared" si="11"/>
        <v>Não</v>
      </c>
      <c r="K717" s="47">
        <v>44979.0</v>
      </c>
      <c r="L717" s="45"/>
      <c r="M717" s="45" t="s">
        <v>55</v>
      </c>
      <c r="N717" s="48">
        <v>0.012</v>
      </c>
      <c r="O717" s="44" t="s">
        <v>24</v>
      </c>
      <c r="P717" s="49">
        <v>0.0</v>
      </c>
      <c r="Q717" s="139"/>
      <c r="R717" s="139"/>
      <c r="S717" s="45" t="s">
        <v>99</v>
      </c>
      <c r="T717" s="24" t="s">
        <v>2388</v>
      </c>
      <c r="U717" s="9" t="s">
        <v>19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/>
      <c r="AD717" s="54">
        <v>473873.6</v>
      </c>
      <c r="AE717" s="54">
        <v>481691.48</v>
      </c>
      <c r="AF717" s="54">
        <v>485613.74</v>
      </c>
      <c r="AG717" s="54">
        <v>493663.84</v>
      </c>
      <c r="AH717" s="54">
        <v>500079.13</v>
      </c>
      <c r="AI717" s="54">
        <v>503634.65</v>
      </c>
      <c r="AJ717" s="54">
        <v>506892.03</v>
      </c>
      <c r="AK717" s="54">
        <v>505887.98</v>
      </c>
      <c r="AL717" s="54">
        <v>509208.33</v>
      </c>
      <c r="AM717" s="54">
        <v>511261.68</v>
      </c>
      <c r="AN717" s="54">
        <v>517830.29</v>
      </c>
      <c r="AO717" s="54">
        <v>520086.43</v>
      </c>
      <c r="AP717" s="53">
        <v>523896.73</v>
      </c>
      <c r="AQ717" s="53">
        <v>525434.07</v>
      </c>
      <c r="AR717" s="53">
        <v>521989.28</v>
      </c>
      <c r="AS717" s="53">
        <v>525225.7</v>
      </c>
      <c r="AT717" s="53">
        <v>528962.3</v>
      </c>
      <c r="AU717" s="53">
        <f t="array" ref="AU717">XLOOKUP(C717,'PL TOTAL D0'!A:A,'PL TOTAL D0'!C:C,"")</f>
        <v>529478.6</v>
      </c>
    </row>
    <row r="718" ht="15.75" customHeight="1">
      <c r="A718" s="41" t="s">
        <v>43</v>
      </c>
      <c r="B718" s="42" t="s">
        <v>2389</v>
      </c>
      <c r="C718" s="43" t="s">
        <v>2390</v>
      </c>
      <c r="D718" s="44" t="s">
        <v>95</v>
      </c>
      <c r="E718" s="45" t="s">
        <v>29</v>
      </c>
      <c r="F718" s="44" t="s">
        <v>405</v>
      </c>
      <c r="G718" s="44" t="str">
        <f t="shared" si="1"/>
        <v>Bruno</v>
      </c>
      <c r="H718" s="46" t="s">
        <v>97</v>
      </c>
      <c r="I718" s="46" t="s">
        <v>24</v>
      </c>
      <c r="J718" s="44" t="str">
        <f t="shared" si="11"/>
        <v>Não</v>
      </c>
      <c r="K718" s="47">
        <v>45168.0</v>
      </c>
      <c r="L718" s="47"/>
      <c r="M718" s="45" t="s">
        <v>272</v>
      </c>
      <c r="N718" s="117">
        <v>0.005</v>
      </c>
      <c r="O718" s="45" t="s">
        <v>24</v>
      </c>
      <c r="P718" s="118">
        <v>0.0</v>
      </c>
      <c r="Q718" s="50"/>
      <c r="R718" s="50"/>
      <c r="S718" s="45" t="s">
        <v>99</v>
      </c>
      <c r="T718" s="24" t="s">
        <v>2391</v>
      </c>
      <c r="U718" s="9" t="s">
        <v>29</v>
      </c>
      <c r="V718" s="51" t="str">
        <f t="shared" si="8"/>
        <v>Ativo</v>
      </c>
      <c r="W718" s="45"/>
      <c r="X718" s="52" t="s">
        <v>110</v>
      </c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>
        <v>1967966.43</v>
      </c>
      <c r="AK718" s="54">
        <v>1988281.0</v>
      </c>
      <c r="AL718" s="54">
        <v>3881924.48</v>
      </c>
      <c r="AM718" s="54">
        <v>3904486.3</v>
      </c>
      <c r="AN718" s="54">
        <v>3938265.36</v>
      </c>
      <c r="AO718" s="54">
        <v>3974332.28</v>
      </c>
      <c r="AP718" s="53">
        <v>4004896.65</v>
      </c>
      <c r="AQ718" s="53">
        <v>4039125.48</v>
      </c>
      <c r="AR718" s="53">
        <v>4073871.85</v>
      </c>
      <c r="AS718" s="53">
        <v>4106159.0</v>
      </c>
      <c r="AT718" s="53">
        <v>4136869.0</v>
      </c>
      <c r="AU718" s="53">
        <f t="array" ref="AU718">XLOOKUP(C718,'PL TOTAL D0'!A:A,'PL TOTAL D0'!C:C,"")</f>
        <v>4140213</v>
      </c>
    </row>
    <row r="719" ht="15.75" customHeight="1">
      <c r="A719" s="41" t="s">
        <v>43</v>
      </c>
      <c r="B719" s="239" t="s">
        <v>2392</v>
      </c>
      <c r="C719" s="250" t="s">
        <v>2393</v>
      </c>
      <c r="D719" s="44" t="s">
        <v>18</v>
      </c>
      <c r="E719" s="45" t="s">
        <v>29</v>
      </c>
      <c r="F719" s="44" t="s">
        <v>135</v>
      </c>
      <c r="G719" s="44" t="str">
        <f t="shared" si="1"/>
        <v>#N/A</v>
      </c>
      <c r="H719" s="46" t="s">
        <v>140</v>
      </c>
      <c r="I719" s="46" t="s">
        <v>213</v>
      </c>
      <c r="J719" s="44" t="str">
        <f t="shared" si="11"/>
        <v>Não</v>
      </c>
      <c r="K719" s="47">
        <v>45163.0</v>
      </c>
      <c r="L719" s="47"/>
      <c r="M719" s="45" t="s">
        <v>382</v>
      </c>
      <c r="N719" s="117">
        <v>0.005</v>
      </c>
      <c r="O719" s="45" t="s">
        <v>24</v>
      </c>
      <c r="P719" s="118">
        <v>0.0</v>
      </c>
      <c r="Q719" s="50"/>
      <c r="R719" s="195" t="s">
        <v>2394</v>
      </c>
      <c r="S719" s="45" t="s">
        <v>362</v>
      </c>
      <c r="T719" s="24" t="s">
        <v>2395</v>
      </c>
      <c r="U719" s="9" t="s">
        <v>29</v>
      </c>
      <c r="V719" s="51" t="str">
        <f t="shared" si="8"/>
        <v>Inativo</v>
      </c>
      <c r="W719" s="45"/>
      <c r="X719" s="52" t="s">
        <v>1255</v>
      </c>
      <c r="Y719" s="54"/>
      <c r="Z719" s="54"/>
      <c r="AA719" s="54"/>
      <c r="AB719" s="54"/>
      <c r="AC719" s="54">
        <v>0.0</v>
      </c>
      <c r="AD719" s="54">
        <v>0.0</v>
      </c>
      <c r="AE719" s="54">
        <v>0.0</v>
      </c>
      <c r="AF719" s="54">
        <v>0.0</v>
      </c>
      <c r="AG719" s="54">
        <v>0.0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42" t="s">
        <v>2396</v>
      </c>
      <c r="C720" s="43" t="s">
        <v>2397</v>
      </c>
      <c r="D720" s="44" t="s">
        <v>52</v>
      </c>
      <c r="E720" s="45" t="s">
        <v>19</v>
      </c>
      <c r="F720" s="44" t="s">
        <v>53</v>
      </c>
      <c r="G720" s="44" t="str">
        <f t="shared" si="1"/>
        <v>Breno</v>
      </c>
      <c r="H720" s="46" t="s">
        <v>97</v>
      </c>
      <c r="I720" s="46" t="s">
        <v>24</v>
      </c>
      <c r="J720" s="44" t="str">
        <f t="shared" si="11"/>
        <v>Não</v>
      </c>
      <c r="K720" s="47">
        <v>45252.0</v>
      </c>
      <c r="L720" s="47"/>
      <c r="M720" s="45" t="s">
        <v>55</v>
      </c>
      <c r="N720" s="117">
        <v>0.01</v>
      </c>
      <c r="O720" s="45" t="s">
        <v>24</v>
      </c>
      <c r="P720" s="118">
        <v>0.0</v>
      </c>
      <c r="Q720" s="50"/>
      <c r="R720" s="251"/>
      <c r="S720" s="45" t="s">
        <v>99</v>
      </c>
      <c r="T720" s="24" t="s">
        <v>2398</v>
      </c>
      <c r="U720" s="9" t="s">
        <v>19</v>
      </c>
      <c r="V720" s="51" t="str">
        <f t="shared" si="8"/>
        <v>Ativo</v>
      </c>
      <c r="W720" s="45"/>
      <c r="X720" s="52" t="s">
        <v>110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>
        <v>480118.49</v>
      </c>
      <c r="AN720" s="54">
        <v>483878.05</v>
      </c>
      <c r="AO720" s="54">
        <v>487891.47</v>
      </c>
      <c r="AP720" s="53">
        <v>491356.64</v>
      </c>
      <c r="AQ720" s="53">
        <v>494699.39</v>
      </c>
      <c r="AR720" s="53">
        <v>497748.6</v>
      </c>
      <c r="AS720" s="53">
        <v>501009.7</v>
      </c>
      <c r="AT720" s="53">
        <v>505061.2</v>
      </c>
      <c r="AU720" s="53">
        <f t="array" ref="AU720">XLOOKUP(C720,'PL TOTAL D0'!A:A,'PL TOTAL D0'!C:C,"")</f>
        <v>505458.6</v>
      </c>
    </row>
    <row r="721" ht="15.75" customHeight="1">
      <c r="A721" s="41" t="s">
        <v>43</v>
      </c>
      <c r="B721" s="239" t="s">
        <v>2399</v>
      </c>
      <c r="C721" s="250" t="s">
        <v>2400</v>
      </c>
      <c r="D721" s="44" t="s">
        <v>18</v>
      </c>
      <c r="E721" s="45" t="s">
        <v>19</v>
      </c>
      <c r="F721" s="44" t="s">
        <v>20</v>
      </c>
      <c r="G721" s="44" t="str">
        <f t="shared" si="1"/>
        <v>Breno</v>
      </c>
      <c r="H721" s="46" t="s">
        <v>97</v>
      </c>
      <c r="I721" s="46" t="s">
        <v>24</v>
      </c>
      <c r="J721" s="44" t="str">
        <f t="shared" si="11"/>
        <v>Sim</v>
      </c>
      <c r="K721" s="47">
        <v>44945.0</v>
      </c>
      <c r="L721" s="44"/>
      <c r="M721" s="45" t="s">
        <v>55</v>
      </c>
      <c r="N721" s="117">
        <v>0.012</v>
      </c>
      <c r="O721" s="44" t="s">
        <v>24</v>
      </c>
      <c r="P721" s="49">
        <v>0.0</v>
      </c>
      <c r="Q721" s="60" t="s">
        <v>2401</v>
      </c>
      <c r="R721" s="50"/>
      <c r="S721" s="45" t="s">
        <v>99</v>
      </c>
      <c r="T721" s="24" t="s">
        <v>2402</v>
      </c>
      <c r="U721" s="9" t="s">
        <v>19</v>
      </c>
      <c r="V721" s="51" t="str">
        <f t="shared" si="8"/>
        <v>Ativo</v>
      </c>
      <c r="W721" s="45"/>
      <c r="X721" s="52" t="s">
        <v>110</v>
      </c>
      <c r="Y721" s="54"/>
      <c r="Z721" s="54"/>
      <c r="AA721" s="54"/>
      <c r="AB721" s="54"/>
      <c r="AC721" s="54">
        <v>788175.45</v>
      </c>
      <c r="AD721" s="54">
        <v>794794.76</v>
      </c>
      <c r="AE721" s="54">
        <v>803301.69</v>
      </c>
      <c r="AF721" s="54">
        <v>808932.47</v>
      </c>
      <c r="AG721" s="54">
        <v>817587.84</v>
      </c>
      <c r="AH721" s="54">
        <v>824932.72</v>
      </c>
      <c r="AI721" s="54">
        <v>831994.21</v>
      </c>
      <c r="AJ721" s="54">
        <v>840143.99</v>
      </c>
      <c r="AK721" s="54">
        <v>846924.5</v>
      </c>
      <c r="AL721" s="54">
        <v>854397.79</v>
      </c>
      <c r="AM721" s="54">
        <v>860467.18</v>
      </c>
      <c r="AN721" s="54">
        <v>866851.66</v>
      </c>
      <c r="AO721" s="54">
        <v>867115.02</v>
      </c>
      <c r="AP721" s="53">
        <v>873789.21</v>
      </c>
      <c r="AQ721" s="53">
        <v>880475.5</v>
      </c>
      <c r="AR721" s="53">
        <v>884553.95</v>
      </c>
      <c r="AS721" s="53">
        <v>890839.1</v>
      </c>
      <c r="AT721" s="53">
        <v>927297.1</v>
      </c>
      <c r="AU721" s="53">
        <f t="array" ref="AU721">XLOOKUP(C721,'PL TOTAL D0'!A:A,'PL TOTAL D0'!C:C,"")</f>
        <v>927857.2</v>
      </c>
    </row>
    <row r="722" ht="15.75" customHeight="1">
      <c r="A722" s="41" t="s">
        <v>43</v>
      </c>
      <c r="B722" s="64" t="s">
        <v>2403</v>
      </c>
      <c r="C722" s="120" t="s">
        <v>2404</v>
      </c>
      <c r="D722" s="9" t="s">
        <v>52</v>
      </c>
      <c r="E722" s="24" t="s">
        <v>19</v>
      </c>
      <c r="F722" s="9" t="s">
        <v>53</v>
      </c>
      <c r="G722" s="44" t="str">
        <f t="shared" si="1"/>
        <v>Augusto</v>
      </c>
      <c r="H722" s="51" t="s">
        <v>114</v>
      </c>
      <c r="I722" s="51" t="s">
        <v>24</v>
      </c>
      <c r="J722" s="44" t="str">
        <f t="shared" si="11"/>
        <v>Não</v>
      </c>
      <c r="K722" s="57">
        <v>45457.0</v>
      </c>
      <c r="L722" s="92"/>
      <c r="M722" s="24" t="s">
        <v>55</v>
      </c>
      <c r="N722" s="214">
        <v>0.012</v>
      </c>
      <c r="O722" s="9" t="s">
        <v>24</v>
      </c>
      <c r="P722" s="59">
        <v>0.0</v>
      </c>
      <c r="Q722" s="60"/>
      <c r="R722" s="50"/>
      <c r="S722" s="24" t="s">
        <v>99</v>
      </c>
      <c r="T722" s="5" t="s">
        <v>2405</v>
      </c>
      <c r="U722" s="9" t="s">
        <v>19</v>
      </c>
      <c r="V722" s="51" t="str">
        <f t="shared" si="8"/>
        <v>Ativo</v>
      </c>
      <c r="W722" s="24" t="s">
        <v>68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/>
      <c r="AT722" s="53">
        <v>314913.7</v>
      </c>
      <c r="AU722" s="53">
        <f t="array" ref="AU722">XLOOKUP(C722,'PL TOTAL D0'!A:A,'PL TOTAL D0'!C:C,"")</f>
        <v>318662.8</v>
      </c>
    </row>
    <row r="723" ht="15.75" customHeight="1">
      <c r="A723" s="41" t="s">
        <v>43</v>
      </c>
      <c r="B723" s="64" t="s">
        <v>2403</v>
      </c>
      <c r="C723" s="65" t="s">
        <v>2406</v>
      </c>
      <c r="D723" s="9" t="s">
        <v>52</v>
      </c>
      <c r="E723" s="24" t="s">
        <v>19</v>
      </c>
      <c r="F723" s="9" t="s">
        <v>53</v>
      </c>
      <c r="G723" s="44" t="str">
        <f t="shared" si="1"/>
        <v>#N/A</v>
      </c>
      <c r="H723" s="51" t="s">
        <v>180</v>
      </c>
      <c r="I723" s="51" t="s">
        <v>155</v>
      </c>
      <c r="J723" s="44" t="str">
        <f t="shared" si="11"/>
        <v>Não</v>
      </c>
      <c r="K723" s="57">
        <v>45422.0</v>
      </c>
      <c r="L723" s="92">
        <v>45457.0</v>
      </c>
      <c r="M723" s="24" t="s">
        <v>55</v>
      </c>
      <c r="N723" s="214">
        <v>0.012</v>
      </c>
      <c r="O723" s="9" t="s">
        <v>24</v>
      </c>
      <c r="P723" s="59">
        <v>0.0</v>
      </c>
      <c r="Q723" s="60"/>
      <c r="R723" s="60" t="s">
        <v>2407</v>
      </c>
      <c r="S723" s="24" t="s">
        <v>99</v>
      </c>
      <c r="T723" s="5" t="s">
        <v>2405</v>
      </c>
      <c r="U723" s="9" t="s">
        <v>19</v>
      </c>
      <c r="V723" s="51" t="str">
        <f t="shared" si="8"/>
        <v>Encerrado</v>
      </c>
      <c r="W723" s="24" t="s">
        <v>68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2408</v>
      </c>
      <c r="C724" s="43" t="s">
        <v>2409</v>
      </c>
      <c r="D724" s="44" t="s">
        <v>18</v>
      </c>
      <c r="E724" s="45" t="s">
        <v>170</v>
      </c>
      <c r="F724" s="44" t="s">
        <v>191</v>
      </c>
      <c r="G724" s="44" t="str">
        <f t="shared" si="1"/>
        <v>#N/A</v>
      </c>
      <c r="H724" s="51" t="s">
        <v>140</v>
      </c>
      <c r="I724" s="51" t="s">
        <v>213</v>
      </c>
      <c r="J724" s="44" t="str">
        <f t="shared" si="11"/>
        <v>Não</v>
      </c>
      <c r="K724" s="47">
        <v>45029.0</v>
      </c>
      <c r="L724" s="44"/>
      <c r="M724" s="45" t="s">
        <v>55</v>
      </c>
      <c r="N724" s="117">
        <v>0.012</v>
      </c>
      <c r="O724" s="44" t="s">
        <v>24</v>
      </c>
      <c r="P724" s="49">
        <v>0.0</v>
      </c>
      <c r="Q724" s="60"/>
      <c r="R724" s="50"/>
      <c r="S724" s="45" t="s">
        <v>99</v>
      </c>
      <c r="T724" s="24" t="s">
        <v>2410</v>
      </c>
      <c r="U724" s="9" t="s">
        <v>174</v>
      </c>
      <c r="V724" s="51" t="str">
        <f t="shared" si="8"/>
        <v>Ativo</v>
      </c>
      <c r="W724" s="45"/>
      <c r="X724" s="52" t="s">
        <v>101</v>
      </c>
      <c r="Y724" s="54"/>
      <c r="Z724" s="54"/>
      <c r="AA724" s="54"/>
      <c r="AB724" s="54"/>
      <c r="AC724" s="54"/>
      <c r="AD724" s="54"/>
      <c r="AE724" s="54">
        <v>0.0</v>
      </c>
      <c r="AF724" s="54">
        <v>134455.91</v>
      </c>
      <c r="AG724" s="54">
        <v>76467.35</v>
      </c>
      <c r="AH724" s="54">
        <v>82627.98</v>
      </c>
      <c r="AI724" s="54">
        <v>83258.8</v>
      </c>
      <c r="AJ724" s="54">
        <v>90781.64</v>
      </c>
      <c r="AK724" s="54">
        <v>91587.3</v>
      </c>
      <c r="AL724" s="54">
        <v>92396.3</v>
      </c>
      <c r="AM724" s="54">
        <v>120183.45</v>
      </c>
      <c r="AN724" s="54">
        <v>121206.67</v>
      </c>
      <c r="AO724" s="54">
        <v>122210.89</v>
      </c>
      <c r="AP724" s="53">
        <v>133178.72</v>
      </c>
      <c r="AQ724" s="53">
        <v>134379.96</v>
      </c>
      <c r="AR724" s="53">
        <v>135558.38</v>
      </c>
      <c r="AS724" s="53">
        <v>1160.0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2411</v>
      </c>
      <c r="C725" s="43" t="s">
        <v>2412</v>
      </c>
      <c r="D725" s="44" t="s">
        <v>95</v>
      </c>
      <c r="E725" s="45" t="s">
        <v>29</v>
      </c>
      <c r="F725" s="44" t="s">
        <v>96</v>
      </c>
      <c r="G725" s="44" t="str">
        <f t="shared" si="1"/>
        <v>#N/A</v>
      </c>
      <c r="H725" s="51" t="s">
        <v>180</v>
      </c>
      <c r="I725" s="46" t="s">
        <v>24</v>
      </c>
      <c r="J725" s="44" t="str">
        <f t="shared" si="11"/>
        <v>Não</v>
      </c>
      <c r="K725" s="47">
        <v>45145.0</v>
      </c>
      <c r="L725" s="92">
        <v>45341.0</v>
      </c>
      <c r="M725" s="45" t="s">
        <v>98</v>
      </c>
      <c r="N725" s="117">
        <v>0.012</v>
      </c>
      <c r="O725" s="45" t="s">
        <v>48</v>
      </c>
      <c r="P725" s="118">
        <v>0.1</v>
      </c>
      <c r="Q725" s="50"/>
      <c r="R725" s="50"/>
      <c r="S725" s="45" t="s">
        <v>99</v>
      </c>
      <c r="T725" s="24" t="s">
        <v>2413</v>
      </c>
      <c r="U725" s="9" t="s">
        <v>29</v>
      </c>
      <c r="V725" s="51" t="str">
        <f t="shared" si="8"/>
        <v>Encerrado</v>
      </c>
      <c r="W725" s="45"/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847092.01</v>
      </c>
      <c r="AK725" s="54">
        <v>1054776.97</v>
      </c>
      <c r="AL725" s="54">
        <v>1054650.81</v>
      </c>
      <c r="AM725" s="54">
        <v>1072685.68</v>
      </c>
      <c r="AN725" s="54">
        <v>1099271.98</v>
      </c>
      <c r="AO725" s="54">
        <v>1098794.75</v>
      </c>
      <c r="AP725" s="53">
        <v>0.0</v>
      </c>
      <c r="AQ725" s="53">
        <v>0.0</v>
      </c>
      <c r="AR725" s="53">
        <v>0.0</v>
      </c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66" t="s">
        <v>2411</v>
      </c>
      <c r="C726" s="71" t="s">
        <v>2414</v>
      </c>
      <c r="D726" s="44" t="s">
        <v>95</v>
      </c>
      <c r="E726" s="45" t="s">
        <v>29</v>
      </c>
      <c r="F726" s="44" t="s">
        <v>96</v>
      </c>
      <c r="G726" s="44" t="str">
        <f t="shared" si="1"/>
        <v>#N/A</v>
      </c>
      <c r="H726" s="46" t="s">
        <v>140</v>
      </c>
      <c r="I726" s="46" t="s">
        <v>213</v>
      </c>
      <c r="J726" s="44" t="str">
        <f t="shared" si="11"/>
        <v>Não</v>
      </c>
      <c r="K726" s="47">
        <v>45187.0</v>
      </c>
      <c r="L726" s="44"/>
      <c r="M726" s="45" t="s">
        <v>158</v>
      </c>
      <c r="N726" s="117">
        <v>0.014</v>
      </c>
      <c r="O726" s="45" t="s">
        <v>48</v>
      </c>
      <c r="P726" s="118">
        <v>0.1</v>
      </c>
      <c r="Q726" s="50"/>
      <c r="R726" s="50"/>
      <c r="S726" s="45" t="s">
        <v>99</v>
      </c>
      <c r="T726" s="24" t="s">
        <v>2413</v>
      </c>
      <c r="U726" s="9" t="s">
        <v>29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6" t="s">
        <v>43</v>
      </c>
      <c r="B727" s="55" t="s">
        <v>2415</v>
      </c>
      <c r="C727" s="56" t="s">
        <v>2416</v>
      </c>
      <c r="D727" s="9" t="s">
        <v>18</v>
      </c>
      <c r="E727" s="24" t="s">
        <v>19</v>
      </c>
      <c r="F727" s="45" t="s">
        <v>113</v>
      </c>
      <c r="G727" s="44" t="str">
        <f t="shared" si="1"/>
        <v>Augusto</v>
      </c>
      <c r="H727" s="51" t="s">
        <v>97</v>
      </c>
      <c r="I727" s="51" t="s">
        <v>24</v>
      </c>
      <c r="J727" s="44" t="str">
        <f t="shared" si="11"/>
        <v>Não</v>
      </c>
      <c r="K727" s="57">
        <v>45282.0</v>
      </c>
      <c r="L727" s="44"/>
      <c r="M727" s="11" t="s">
        <v>272</v>
      </c>
      <c r="N727" s="12">
        <v>0.007</v>
      </c>
      <c r="O727" s="13" t="s">
        <v>24</v>
      </c>
      <c r="P727" s="14">
        <v>0.0</v>
      </c>
      <c r="Q727" s="74"/>
      <c r="R727" s="74"/>
      <c r="S727" s="24" t="s">
        <v>99</v>
      </c>
      <c r="T727" s="24" t="s">
        <v>2417</v>
      </c>
      <c r="U727" s="9" t="s">
        <v>19</v>
      </c>
      <c r="V727" s="51" t="str">
        <f t="shared" si="8"/>
        <v>Ativo</v>
      </c>
      <c r="W727" s="45"/>
      <c r="X727" s="52" t="s">
        <v>110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>
        <v>100024.17</v>
      </c>
      <c r="AO727" s="54">
        <v>101072.51</v>
      </c>
      <c r="AP727" s="53">
        <v>101920.12</v>
      </c>
      <c r="AQ727" s="53">
        <v>102856.91</v>
      </c>
      <c r="AR727" s="53">
        <v>103752.78</v>
      </c>
      <c r="AS727" s="53">
        <v>104522.4</v>
      </c>
      <c r="AT727" s="53">
        <v>105388.7</v>
      </c>
      <c r="AU727" s="53">
        <f t="array" ref="AU727">XLOOKUP(C727,'PL TOTAL D0'!A:A,'PL TOTAL D0'!C:C,"")</f>
        <v>105466.2</v>
      </c>
    </row>
    <row r="728" ht="15.75" customHeight="1">
      <c r="A728" s="41" t="s">
        <v>43</v>
      </c>
      <c r="B728" s="42" t="s">
        <v>2415</v>
      </c>
      <c r="C728" s="43" t="s">
        <v>2418</v>
      </c>
      <c r="D728" s="44" t="s">
        <v>18</v>
      </c>
      <c r="E728" s="45" t="s">
        <v>19</v>
      </c>
      <c r="F728" s="45" t="s">
        <v>113</v>
      </c>
      <c r="G728" s="44" t="str">
        <f t="shared" si="1"/>
        <v>Bruno</v>
      </c>
      <c r="H728" s="46" t="s">
        <v>97</v>
      </c>
      <c r="I728" s="46" t="s">
        <v>24</v>
      </c>
      <c r="J728" s="44" t="str">
        <f t="shared" si="11"/>
        <v>Sim</v>
      </c>
      <c r="K728" s="47">
        <v>45127.0</v>
      </c>
      <c r="L728" s="44"/>
      <c r="M728" s="45" t="s">
        <v>55</v>
      </c>
      <c r="N728" s="117">
        <v>0.012</v>
      </c>
      <c r="O728" s="44" t="s">
        <v>24</v>
      </c>
      <c r="P728" s="49">
        <v>0.0</v>
      </c>
      <c r="Q728" s="73" t="s">
        <v>2419</v>
      </c>
      <c r="R728" s="74"/>
      <c r="S728" s="45" t="s">
        <v>99</v>
      </c>
      <c r="T728" s="24" t="s">
        <v>2417</v>
      </c>
      <c r="U728" s="9" t="s">
        <v>19</v>
      </c>
      <c r="V728" s="51" t="str">
        <f t="shared" si="8"/>
        <v>Ativo</v>
      </c>
      <c r="W728" s="45"/>
      <c r="X728" s="52" t="s">
        <v>110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>
        <v>0.0</v>
      </c>
      <c r="AI728" s="54">
        <v>1875447.01</v>
      </c>
      <c r="AJ728" s="54">
        <v>1896446.3</v>
      </c>
      <c r="AK728" s="54">
        <v>1503271.83</v>
      </c>
      <c r="AL728" s="54">
        <v>1516384.23</v>
      </c>
      <c r="AM728" s="54">
        <v>1527561.79</v>
      </c>
      <c r="AN728" s="54">
        <v>1800247.93</v>
      </c>
      <c r="AO728" s="54">
        <v>1809687.32</v>
      </c>
      <c r="AP728" s="53">
        <v>1813405.43</v>
      </c>
      <c r="AQ728" s="53">
        <v>1823412.12</v>
      </c>
      <c r="AR728" s="53">
        <v>1826537.8</v>
      </c>
      <c r="AS728" s="53">
        <v>1833408.0</v>
      </c>
      <c r="AT728" s="53">
        <v>2138816.0</v>
      </c>
      <c r="AU728" s="53">
        <f t="array" ref="AU728">XLOOKUP(C728,'PL TOTAL D0'!A:A,'PL TOTAL D0'!C:C,"")</f>
        <v>2140182</v>
      </c>
    </row>
    <row r="729" ht="15.75" customHeight="1">
      <c r="A729" s="41" t="s">
        <v>43</v>
      </c>
      <c r="B729" s="42" t="s">
        <v>2420</v>
      </c>
      <c r="C729" s="71" t="s">
        <v>2421</v>
      </c>
      <c r="D729" s="44" t="s">
        <v>18</v>
      </c>
      <c r="E729" s="45" t="s">
        <v>19</v>
      </c>
      <c r="F729" s="45" t="s">
        <v>20</v>
      </c>
      <c r="G729" s="44" t="str">
        <f t="shared" si="1"/>
        <v>Augusto</v>
      </c>
      <c r="H729" s="51" t="s">
        <v>97</v>
      </c>
      <c r="I729" s="51" t="s">
        <v>24</v>
      </c>
      <c r="J729" s="44" t="str">
        <f t="shared" si="11"/>
        <v>Não</v>
      </c>
      <c r="K729" s="47">
        <v>45246.0</v>
      </c>
      <c r="L729" s="44"/>
      <c r="M729" s="45" t="s">
        <v>47</v>
      </c>
      <c r="N729" s="117">
        <v>0.015</v>
      </c>
      <c r="O729" s="44" t="s">
        <v>48</v>
      </c>
      <c r="P729" s="49">
        <v>0.1</v>
      </c>
      <c r="Q729" s="74"/>
      <c r="R729" s="15" t="s">
        <v>2422</v>
      </c>
      <c r="S729" s="45" t="s">
        <v>99</v>
      </c>
      <c r="T729" s="24" t="s">
        <v>2423</v>
      </c>
      <c r="U729" s="9" t="s">
        <v>19</v>
      </c>
      <c r="V729" s="51" t="str">
        <f t="shared" si="8"/>
        <v>Ativo</v>
      </c>
      <c r="W729" s="45"/>
      <c r="X729" s="52" t="s">
        <v>110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0.0</v>
      </c>
      <c r="AN729" s="54">
        <v>191604.91</v>
      </c>
      <c r="AO729" s="54">
        <v>231090.55</v>
      </c>
      <c r="AP729" s="53">
        <v>322944.63</v>
      </c>
      <c r="AQ729" s="53">
        <v>325691.07</v>
      </c>
      <c r="AR729" s="53">
        <v>324436.52</v>
      </c>
      <c r="AS729" s="53">
        <v>323185.2</v>
      </c>
      <c r="AT729" s="53">
        <v>325243.3</v>
      </c>
      <c r="AU729" s="53">
        <f t="array" ref="AU729">XLOOKUP(C729,'PL TOTAL D0'!A:A,'PL TOTAL D0'!C:C,"")</f>
        <v>327031.7</v>
      </c>
    </row>
    <row r="730" ht="15.75" customHeight="1">
      <c r="A730" s="41" t="s">
        <v>43</v>
      </c>
      <c r="B730" s="42" t="s">
        <v>2424</v>
      </c>
      <c r="C730" s="43" t="s">
        <v>2425</v>
      </c>
      <c r="D730" s="44" t="s">
        <v>18</v>
      </c>
      <c r="E730" s="45" t="s">
        <v>170</v>
      </c>
      <c r="F730" s="45" t="s">
        <v>171</v>
      </c>
      <c r="G730" s="44" t="str">
        <f t="shared" si="1"/>
        <v>Augusto</v>
      </c>
      <c r="H730" s="46" t="s">
        <v>97</v>
      </c>
      <c r="I730" s="46" t="s">
        <v>24</v>
      </c>
      <c r="J730" s="44" t="str">
        <f t="shared" si="11"/>
        <v>Não</v>
      </c>
      <c r="K730" s="47">
        <v>45163.0</v>
      </c>
      <c r="L730" s="47"/>
      <c r="M730" s="45" t="s">
        <v>774</v>
      </c>
      <c r="N730" s="117">
        <v>0.007</v>
      </c>
      <c r="O730" s="45" t="s">
        <v>24</v>
      </c>
      <c r="P730" s="118">
        <v>0.0</v>
      </c>
      <c r="Q730" s="50"/>
      <c r="R730" s="50"/>
      <c r="S730" s="45" t="s">
        <v>99</v>
      </c>
      <c r="T730" s="24" t="s">
        <v>2426</v>
      </c>
      <c r="U730" s="9" t="s">
        <v>145</v>
      </c>
      <c r="V730" s="51" t="str">
        <f t="shared" si="8"/>
        <v>Ativo</v>
      </c>
      <c r="W730" s="45"/>
      <c r="X730" s="52" t="s">
        <v>101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0.0</v>
      </c>
      <c r="AJ730" s="54">
        <v>232512.44</v>
      </c>
      <c r="AK730" s="54">
        <v>234923.98</v>
      </c>
      <c r="AL730" s="54">
        <v>237389.47</v>
      </c>
      <c r="AM730" s="54">
        <v>239009.45</v>
      </c>
      <c r="AN730" s="54">
        <v>241044.65</v>
      </c>
      <c r="AO730" s="54">
        <v>243169.14</v>
      </c>
      <c r="AP730" s="53">
        <v>244996.03</v>
      </c>
      <c r="AQ730" s="53">
        <v>247051.88</v>
      </c>
      <c r="AR730" s="53">
        <v>249136.81</v>
      </c>
      <c r="AS730" s="53">
        <v>251061.3</v>
      </c>
      <c r="AT730" s="53">
        <v>252946.6</v>
      </c>
      <c r="AU730" s="53">
        <f t="array" ref="AU730">XLOOKUP(C730,'PL TOTAL D0'!A:A,'PL TOTAL D0'!C:C,"")</f>
        <v>253110.9</v>
      </c>
    </row>
    <row r="731" ht="15.75" customHeight="1">
      <c r="A731" s="41" t="s">
        <v>43</v>
      </c>
      <c r="B731" s="252" t="s">
        <v>2427</v>
      </c>
      <c r="C731" s="67" t="s">
        <v>2428</v>
      </c>
      <c r="D731" s="44" t="s">
        <v>18</v>
      </c>
      <c r="E731" s="45" t="s">
        <v>170</v>
      </c>
      <c r="F731" s="44" t="s">
        <v>191</v>
      </c>
      <c r="G731" s="44" t="str">
        <f t="shared" si="1"/>
        <v>Breno</v>
      </c>
      <c r="H731" s="46" t="s">
        <v>97</v>
      </c>
      <c r="I731" s="46" t="s">
        <v>24</v>
      </c>
      <c r="J731" s="44" t="str">
        <f t="shared" si="11"/>
        <v>Não</v>
      </c>
      <c r="K731" s="47">
        <v>45190.0</v>
      </c>
      <c r="L731" s="47"/>
      <c r="M731" s="45" t="s">
        <v>55</v>
      </c>
      <c r="N731" s="117">
        <v>0.012</v>
      </c>
      <c r="O731" s="45" t="s">
        <v>24</v>
      </c>
      <c r="P731" s="118">
        <v>0.0</v>
      </c>
      <c r="Q731" s="50"/>
      <c r="R731" s="50"/>
      <c r="S731" s="45" t="s">
        <v>99</v>
      </c>
      <c r="T731" s="24" t="s">
        <v>2429</v>
      </c>
      <c r="U731" s="9" t="s">
        <v>34</v>
      </c>
      <c r="V731" s="51" t="str">
        <f t="shared" si="8"/>
        <v>Ativo</v>
      </c>
      <c r="W731" s="45"/>
      <c r="X731" s="52" t="s">
        <v>101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>
        <v>50021.25</v>
      </c>
      <c r="AL731" s="54">
        <v>450886.23</v>
      </c>
      <c r="AM731" s="54">
        <v>454556.5</v>
      </c>
      <c r="AN731" s="54">
        <v>456141.06</v>
      </c>
      <c r="AO731" s="54">
        <v>459171.94</v>
      </c>
      <c r="AP731" s="53">
        <v>445108.27</v>
      </c>
      <c r="AQ731" s="53">
        <v>438530.77</v>
      </c>
      <c r="AR731" s="53">
        <v>433722.6</v>
      </c>
      <c r="AS731" s="53">
        <v>411920.8</v>
      </c>
      <c r="AT731" s="53">
        <v>403187.2</v>
      </c>
      <c r="AU731" s="53">
        <f t="array" ref="AU731">XLOOKUP(C731,'PL TOTAL D0'!A:A,'PL TOTAL D0'!C:C,"")</f>
        <v>403469.3</v>
      </c>
    </row>
    <row r="732" ht="15.75" customHeight="1">
      <c r="A732" s="41" t="s">
        <v>43</v>
      </c>
      <c r="B732" s="42" t="s">
        <v>2430</v>
      </c>
      <c r="C732" s="43" t="s">
        <v>2431</v>
      </c>
      <c r="D732" s="44" t="s">
        <v>18</v>
      </c>
      <c r="E732" s="45" t="s">
        <v>29</v>
      </c>
      <c r="F732" s="44" t="s">
        <v>148</v>
      </c>
      <c r="G732" s="44" t="str">
        <f t="shared" si="1"/>
        <v>Augusto</v>
      </c>
      <c r="H732" s="46" t="s">
        <v>97</v>
      </c>
      <c r="I732" s="46" t="s">
        <v>24</v>
      </c>
      <c r="J732" s="44" t="str">
        <f t="shared" si="11"/>
        <v>Não</v>
      </c>
      <c r="K732" s="47">
        <v>45042.0</v>
      </c>
      <c r="L732" s="44"/>
      <c r="M732" s="45" t="s">
        <v>47</v>
      </c>
      <c r="N732" s="117">
        <v>0.015</v>
      </c>
      <c r="O732" s="45" t="s">
        <v>48</v>
      </c>
      <c r="P732" s="118">
        <v>0.1</v>
      </c>
      <c r="Q732" s="50"/>
      <c r="R732" s="50"/>
      <c r="S732" s="45" t="s">
        <v>99</v>
      </c>
      <c r="T732" s="24" t="s">
        <v>2432</v>
      </c>
      <c r="U732" s="9" t="s">
        <v>29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>
        <v>112366.37</v>
      </c>
      <c r="AG732" s="54">
        <v>113918.96</v>
      </c>
      <c r="AH732" s="54">
        <v>200612.93</v>
      </c>
      <c r="AI732" s="54">
        <v>282738.0</v>
      </c>
      <c r="AJ732" s="54">
        <v>231160.19</v>
      </c>
      <c r="AK732" s="54">
        <v>181973.47</v>
      </c>
      <c r="AL732" s="54">
        <v>181576.12</v>
      </c>
      <c r="AM732" s="54">
        <v>134747.78</v>
      </c>
      <c r="AN732" s="54">
        <v>87143.73</v>
      </c>
      <c r="AO732" s="54">
        <v>7174.63</v>
      </c>
      <c r="AP732" s="53">
        <v>7279.92</v>
      </c>
      <c r="AQ732" s="53">
        <v>7323.91</v>
      </c>
      <c r="AR732" s="53">
        <v>7373.52</v>
      </c>
      <c r="AS732" s="53">
        <v>7413.53</v>
      </c>
      <c r="AT732" s="53">
        <v>7460.79</v>
      </c>
      <c r="AU732" s="53">
        <f t="array" ref="AU732">XLOOKUP(C732,'PL TOTAL D0'!A:A,'PL TOTAL D0'!C:C,"")</f>
        <v>7463.4</v>
      </c>
    </row>
    <row r="733" ht="15.75" customHeight="1">
      <c r="A733" s="41" t="s">
        <v>43</v>
      </c>
      <c r="B733" s="64" t="s">
        <v>2433</v>
      </c>
      <c r="C733" s="65" t="s">
        <v>2434</v>
      </c>
      <c r="D733" s="9" t="s">
        <v>18</v>
      </c>
      <c r="E733" s="24" t="s">
        <v>29</v>
      </c>
      <c r="F733" s="9" t="s">
        <v>135</v>
      </c>
      <c r="G733" s="44" t="str">
        <f t="shared" si="1"/>
        <v>#N/A</v>
      </c>
      <c r="H733" s="51" t="s">
        <v>180</v>
      </c>
      <c r="I733" s="51" t="s">
        <v>24</v>
      </c>
      <c r="J733" s="44" t="str">
        <f t="shared" si="11"/>
        <v>Não</v>
      </c>
      <c r="K733" s="57">
        <v>45385.0</v>
      </c>
      <c r="L733" s="92">
        <v>45414.0</v>
      </c>
      <c r="M733" s="24" t="s">
        <v>142</v>
      </c>
      <c r="N733" s="214">
        <v>0.0</v>
      </c>
      <c r="O733" s="24" t="s">
        <v>24</v>
      </c>
      <c r="P733" s="216">
        <v>0.0</v>
      </c>
      <c r="Q733" s="15"/>
      <c r="R733" s="50"/>
      <c r="S733" s="24" t="s">
        <v>99</v>
      </c>
      <c r="T733" s="23" t="s">
        <v>2435</v>
      </c>
      <c r="U733" s="9" t="s">
        <v>29</v>
      </c>
      <c r="V733" s="51" t="str">
        <f t="shared" si="8"/>
        <v>Encerrado</v>
      </c>
      <c r="W733" s="45"/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239" t="s">
        <v>2436</v>
      </c>
      <c r="C734" s="43" t="s">
        <v>2437</v>
      </c>
      <c r="D734" s="44" t="s">
        <v>18</v>
      </c>
      <c r="E734" s="45" t="s">
        <v>19</v>
      </c>
      <c r="F734" s="44" t="s">
        <v>1787</v>
      </c>
      <c r="G734" s="44" t="str">
        <f t="shared" si="1"/>
        <v>Augusto</v>
      </c>
      <c r="H734" s="51" t="s">
        <v>140</v>
      </c>
      <c r="I734" s="51" t="s">
        <v>213</v>
      </c>
      <c r="J734" s="44" t="str">
        <f t="shared" si="11"/>
        <v>Não</v>
      </c>
      <c r="K734" s="47">
        <v>45099.0</v>
      </c>
      <c r="L734" s="47"/>
      <c r="M734" s="45" t="s">
        <v>47</v>
      </c>
      <c r="N734" s="117">
        <v>0.015</v>
      </c>
      <c r="O734" s="44" t="s">
        <v>48</v>
      </c>
      <c r="P734" s="49">
        <v>0.1</v>
      </c>
      <c r="Q734" s="50"/>
      <c r="R734" s="50"/>
      <c r="S734" s="45" t="s">
        <v>99</v>
      </c>
      <c r="T734" s="24" t="s">
        <v>2438</v>
      </c>
      <c r="U734" s="9" t="s">
        <v>19</v>
      </c>
      <c r="V734" s="51" t="str">
        <f t="shared" si="8"/>
        <v>Ativo</v>
      </c>
      <c r="W734" s="45"/>
      <c r="X734" s="52" t="s">
        <v>110</v>
      </c>
      <c r="Y734" s="54"/>
      <c r="Z734" s="54"/>
      <c r="AA734" s="54"/>
      <c r="AB734" s="54"/>
      <c r="AC734" s="54"/>
      <c r="AD734" s="54">
        <v>15000.0</v>
      </c>
      <c r="AE734" s="54">
        <v>15000.0</v>
      </c>
      <c r="AF734" s="54">
        <v>15000.0</v>
      </c>
      <c r="AG734" s="54">
        <v>15000.0</v>
      </c>
      <c r="AH734" s="54">
        <v>15046.9</v>
      </c>
      <c r="AI734" s="54">
        <v>0.01</v>
      </c>
      <c r="AJ734" s="54">
        <v>0.0</v>
      </c>
      <c r="AK734" s="54">
        <v>0.0</v>
      </c>
      <c r="AL734" s="54">
        <v>0.0</v>
      </c>
      <c r="AM734" s="54">
        <v>0.01</v>
      </c>
      <c r="AN734" s="54">
        <v>0.01</v>
      </c>
      <c r="AO734" s="54">
        <v>0.01</v>
      </c>
      <c r="AP734" s="53">
        <v>0.01</v>
      </c>
      <c r="AQ734" s="53">
        <v>0.01</v>
      </c>
      <c r="AR734" s="53">
        <v>0.01</v>
      </c>
      <c r="AS734" s="53">
        <v>0.01</v>
      </c>
      <c r="AT734" s="53">
        <v>0.01</v>
      </c>
      <c r="AU734" s="53">
        <f t="array" ref="AU734">XLOOKUP(C734,'PL TOTAL D0'!A:A,'PL TOTAL D0'!C:C,"")</f>
        <v>0.01</v>
      </c>
    </row>
    <row r="735" ht="15.75" customHeight="1">
      <c r="A735" s="41" t="s">
        <v>43</v>
      </c>
      <c r="B735" s="66" t="s">
        <v>2439</v>
      </c>
      <c r="C735" s="81" t="s">
        <v>2440</v>
      </c>
      <c r="D735" s="44" t="s">
        <v>18</v>
      </c>
      <c r="E735" s="45" t="s">
        <v>29</v>
      </c>
      <c r="F735" s="44" t="s">
        <v>135</v>
      </c>
      <c r="G735" s="44" t="str">
        <f t="shared" si="1"/>
        <v>#N/A</v>
      </c>
      <c r="H735" s="51" t="s">
        <v>180</v>
      </c>
      <c r="I735" s="51" t="s">
        <v>24</v>
      </c>
      <c r="J735" s="44" t="str">
        <f>IF(R735=0,"Não","Sim")</f>
        <v>Sim</v>
      </c>
      <c r="K735" s="47">
        <v>45175.0</v>
      </c>
      <c r="L735" s="57">
        <v>45411.0</v>
      </c>
      <c r="M735" s="45" t="s">
        <v>188</v>
      </c>
      <c r="N735" s="117">
        <v>0.008</v>
      </c>
      <c r="O735" s="44" t="s">
        <v>189</v>
      </c>
      <c r="P735" s="49">
        <v>0.1</v>
      </c>
      <c r="Q735" s="245"/>
      <c r="R735" s="60" t="s">
        <v>233</v>
      </c>
      <c r="S735" s="45" t="s">
        <v>99</v>
      </c>
      <c r="T735" s="24" t="s">
        <v>2441</v>
      </c>
      <c r="U735" s="9" t="s">
        <v>780</v>
      </c>
      <c r="V735" s="51" t="str">
        <f t="shared" si="8"/>
        <v>Encerrado</v>
      </c>
      <c r="W735" s="45"/>
      <c r="X735" s="52" t="s">
        <v>101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0.0</v>
      </c>
      <c r="AK735" s="54">
        <v>193844.4</v>
      </c>
      <c r="AL735" s="54">
        <v>201445.17</v>
      </c>
      <c r="AM735" s="54">
        <v>205170.0</v>
      </c>
      <c r="AN735" s="54">
        <v>209842.97</v>
      </c>
      <c r="AO735" s="54">
        <v>210504.58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2442</v>
      </c>
      <c r="C736" s="250" t="s">
        <v>2443</v>
      </c>
      <c r="D736" s="44" t="s">
        <v>18</v>
      </c>
      <c r="E736" s="45" t="s">
        <v>19</v>
      </c>
      <c r="F736" s="44" t="s">
        <v>207</v>
      </c>
      <c r="G736" s="44" t="str">
        <f t="shared" si="1"/>
        <v>Bruno</v>
      </c>
      <c r="H736" s="46" t="s">
        <v>97</v>
      </c>
      <c r="I736" s="46" t="s">
        <v>24</v>
      </c>
      <c r="J736" s="44" t="str">
        <f t="shared" ref="J736:J758" si="12">IF(Q736=0,"Não","Sim")</f>
        <v>Não</v>
      </c>
      <c r="K736" s="47">
        <v>44959.0</v>
      </c>
      <c r="L736" s="44"/>
      <c r="M736" s="45" t="s">
        <v>55</v>
      </c>
      <c r="N736" s="117">
        <v>0.012</v>
      </c>
      <c r="O736" s="44" t="s">
        <v>24</v>
      </c>
      <c r="P736" s="49">
        <v>0.0</v>
      </c>
      <c r="Q736" s="50"/>
      <c r="R736" s="50"/>
      <c r="S736" s="45" t="s">
        <v>99</v>
      </c>
      <c r="T736" s="24" t="s">
        <v>2444</v>
      </c>
      <c r="U736" s="9" t="s">
        <v>19</v>
      </c>
      <c r="V736" s="51" t="str">
        <f t="shared" si="8"/>
        <v>Ativo</v>
      </c>
      <c r="W736" s="45"/>
      <c r="X736" s="52" t="s">
        <v>110</v>
      </c>
      <c r="Y736" s="54"/>
      <c r="Z736" s="54"/>
      <c r="AA736" s="54"/>
      <c r="AB736" s="54"/>
      <c r="AC736" s="54">
        <v>0.0</v>
      </c>
      <c r="AD736" s="54">
        <v>2010017.61</v>
      </c>
      <c r="AE736" s="54">
        <v>2031340.41</v>
      </c>
      <c r="AF736" s="54">
        <v>2045094.56</v>
      </c>
      <c r="AG736" s="54">
        <v>2066995.05</v>
      </c>
      <c r="AH736" s="54">
        <v>2086021.94</v>
      </c>
      <c r="AI736" s="54">
        <v>2104306.92</v>
      </c>
      <c r="AJ736" s="54">
        <v>2124517.67</v>
      </c>
      <c r="AK736" s="54">
        <v>2141809.61</v>
      </c>
      <c r="AL736" s="54">
        <v>2160907.49</v>
      </c>
      <c r="AM736" s="54">
        <v>2176880.26</v>
      </c>
      <c r="AN736" s="54">
        <v>2193936.22</v>
      </c>
      <c r="AO736" s="54">
        <v>2213182.04</v>
      </c>
      <c r="AP736" s="53">
        <v>2224003.28</v>
      </c>
      <c r="AQ736" s="53">
        <v>2241552.06</v>
      </c>
      <c r="AR736" s="53">
        <v>1531733.78</v>
      </c>
      <c r="AS736" s="53">
        <v>1540547.0</v>
      </c>
      <c r="AT736" s="53">
        <v>1553698.0</v>
      </c>
      <c r="AU736" s="53">
        <f t="array" ref="AU736">XLOOKUP(C736,'PL TOTAL D0'!A:A,'PL TOTAL D0'!C:C,"")</f>
        <v>1554891</v>
      </c>
    </row>
    <row r="737" ht="15.75" customHeight="1">
      <c r="A737" s="41" t="s">
        <v>43</v>
      </c>
      <c r="B737" s="239" t="s">
        <v>2445</v>
      </c>
      <c r="C737" s="250" t="s">
        <v>2446</v>
      </c>
      <c r="D737" s="44" t="s">
        <v>18</v>
      </c>
      <c r="E737" s="45" t="s">
        <v>19</v>
      </c>
      <c r="F737" s="44" t="s">
        <v>20</v>
      </c>
      <c r="G737" s="44" t="str">
        <f t="shared" si="1"/>
        <v>Augusto</v>
      </c>
      <c r="H737" s="51" t="s">
        <v>140</v>
      </c>
      <c r="I737" s="51" t="s">
        <v>682</v>
      </c>
      <c r="J737" s="44" t="str">
        <f t="shared" si="12"/>
        <v>Não</v>
      </c>
      <c r="K737" s="47">
        <v>44957.0</v>
      </c>
      <c r="L737" s="44"/>
      <c r="M737" s="45" t="s">
        <v>55</v>
      </c>
      <c r="N737" s="117">
        <v>0.01</v>
      </c>
      <c r="O737" s="44" t="s">
        <v>24</v>
      </c>
      <c r="P737" s="49">
        <v>0.0</v>
      </c>
      <c r="Q737" s="50"/>
      <c r="R737" s="50"/>
      <c r="S737" s="45" t="s">
        <v>99</v>
      </c>
      <c r="T737" s="24" t="s">
        <v>2447</v>
      </c>
      <c r="U737" s="9" t="s">
        <v>19</v>
      </c>
      <c r="V737" s="51" t="str">
        <f t="shared" si="8"/>
        <v>Ativo</v>
      </c>
      <c r="W737" s="45"/>
      <c r="X737" s="52" t="s">
        <v>110</v>
      </c>
      <c r="Y737" s="54"/>
      <c r="Z737" s="54"/>
      <c r="AA737" s="54"/>
      <c r="AB737" s="54"/>
      <c r="AC737" s="54">
        <v>367453.7</v>
      </c>
      <c r="AD737" s="54">
        <v>371328.96</v>
      </c>
      <c r="AE737" s="54">
        <v>376736.61</v>
      </c>
      <c r="AF737" s="54">
        <v>377025.32</v>
      </c>
      <c r="AG737" s="54">
        <v>378013.16</v>
      </c>
      <c r="AH737" s="54">
        <v>375411.82</v>
      </c>
      <c r="AI737" s="54">
        <v>376086.9</v>
      </c>
      <c r="AJ737" s="54">
        <v>375895.74</v>
      </c>
      <c r="AK737" s="54">
        <v>373156.75</v>
      </c>
      <c r="AL737" s="54">
        <v>369535.58</v>
      </c>
      <c r="AM737" s="54">
        <v>368890.63</v>
      </c>
      <c r="AN737" s="54">
        <v>370566.31</v>
      </c>
      <c r="AO737" s="54">
        <v>371332.54</v>
      </c>
      <c r="AP737" s="53">
        <v>360194.42</v>
      </c>
      <c r="AQ737" s="53">
        <v>357875.71</v>
      </c>
      <c r="AR737" s="53">
        <v>302413.17</v>
      </c>
      <c r="AS737" s="53">
        <v>297869.3</v>
      </c>
      <c r="AT737" s="53">
        <v>280188.1</v>
      </c>
      <c r="AU737" s="53">
        <f t="array" ref="AU737">XLOOKUP(C737,'PL TOTAL D0'!A:A,'PL TOTAL D0'!C:C,"")</f>
        <v>259864.8</v>
      </c>
    </row>
    <row r="738" ht="15.75" customHeight="1">
      <c r="A738" s="41" t="s">
        <v>43</v>
      </c>
      <c r="B738" s="42" t="s">
        <v>2448</v>
      </c>
      <c r="C738" s="43" t="s">
        <v>2449</v>
      </c>
      <c r="D738" s="44" t="s">
        <v>18</v>
      </c>
      <c r="E738" s="45" t="s">
        <v>19</v>
      </c>
      <c r="F738" s="44" t="s">
        <v>20</v>
      </c>
      <c r="G738" s="44" t="str">
        <f t="shared" si="1"/>
        <v>Augusto</v>
      </c>
      <c r="H738" s="46" t="s">
        <v>97</v>
      </c>
      <c r="I738" s="46" t="s">
        <v>24</v>
      </c>
      <c r="J738" s="44" t="str">
        <f t="shared" si="12"/>
        <v>Não</v>
      </c>
      <c r="K738" s="47">
        <v>45163.0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99</v>
      </c>
      <c r="T738" s="24" t="s">
        <v>2450</v>
      </c>
      <c r="U738" s="9" t="s">
        <v>19</v>
      </c>
      <c r="V738" s="51" t="str">
        <f t="shared" si="8"/>
        <v>Ativo</v>
      </c>
      <c r="W738" s="45"/>
      <c r="X738" s="52" t="s">
        <v>110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>
        <v>0.0</v>
      </c>
      <c r="AJ738" s="54">
        <v>47901.55</v>
      </c>
      <c r="AK738" s="54">
        <v>48256.88</v>
      </c>
      <c r="AL738" s="54">
        <v>48591.25</v>
      </c>
      <c r="AM738" s="54">
        <v>48964.38</v>
      </c>
      <c r="AN738" s="54">
        <v>49359.0</v>
      </c>
      <c r="AO738" s="54">
        <v>59863.5</v>
      </c>
      <c r="AP738" s="53">
        <v>68398.09</v>
      </c>
      <c r="AQ738" s="53">
        <v>69000.88</v>
      </c>
      <c r="AR738" s="53">
        <v>69574.13</v>
      </c>
      <c r="AS738" s="53">
        <v>70142.12</v>
      </c>
      <c r="AT738" s="53">
        <v>70349.28</v>
      </c>
      <c r="AU738" s="53">
        <f t="array" ref="AU738">XLOOKUP(C738,'PL TOTAL D0'!A:A,'PL TOTAL D0'!C:C,"")</f>
        <v>70402.32</v>
      </c>
    </row>
    <row r="739" ht="15.75" customHeight="1">
      <c r="A739" s="41" t="s">
        <v>43</v>
      </c>
      <c r="B739" s="64" t="s">
        <v>2451</v>
      </c>
      <c r="C739" s="65" t="s">
        <v>2452</v>
      </c>
      <c r="D739" s="9" t="s">
        <v>18</v>
      </c>
      <c r="E739" s="45" t="s">
        <v>19</v>
      </c>
      <c r="F739" s="9" t="s">
        <v>207</v>
      </c>
      <c r="G739" s="44" t="str">
        <f t="shared" si="1"/>
        <v>Bruno</v>
      </c>
      <c r="H739" s="51" t="s">
        <v>97</v>
      </c>
      <c r="I739" s="51" t="s">
        <v>24</v>
      </c>
      <c r="J739" s="44" t="str">
        <f t="shared" si="12"/>
        <v>Sim</v>
      </c>
      <c r="K739" s="57">
        <v>45446.0</v>
      </c>
      <c r="L739" s="44"/>
      <c r="M739" s="130" t="s">
        <v>382</v>
      </c>
      <c r="N739" s="86">
        <v>0.007</v>
      </c>
      <c r="O739" s="87" t="s">
        <v>24</v>
      </c>
      <c r="P739" s="88">
        <v>0.0</v>
      </c>
      <c r="Q739" s="60" t="s">
        <v>2453</v>
      </c>
      <c r="R739" s="50"/>
      <c r="S739" s="24" t="s">
        <v>362</v>
      </c>
      <c r="T739" s="23" t="s">
        <v>2454</v>
      </c>
      <c r="U739" s="9" t="s">
        <v>19</v>
      </c>
      <c r="V739" s="51" t="str">
        <f t="shared" si="8"/>
        <v>Ativo</v>
      </c>
      <c r="W739" s="24" t="s">
        <v>63</v>
      </c>
      <c r="X739" s="52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3"/>
      <c r="AQ739" s="53"/>
      <c r="AR739" s="53"/>
      <c r="AS739" s="53"/>
      <c r="AT739" s="53">
        <v>503028.1</v>
      </c>
      <c r="AU739" s="53">
        <f t="array" ref="AU739">XLOOKUP(C739,'PL TOTAL D0'!A:A,'PL TOTAL D0'!C:C,"")</f>
        <v>1504357</v>
      </c>
    </row>
    <row r="740" ht="15.75" customHeight="1">
      <c r="A740" s="6" t="s">
        <v>43</v>
      </c>
      <c r="B740" s="239" t="s">
        <v>2455</v>
      </c>
      <c r="C740" s="113" t="s">
        <v>2456</v>
      </c>
      <c r="D740" s="9" t="s">
        <v>18</v>
      </c>
      <c r="E740" s="24" t="s">
        <v>34</v>
      </c>
      <c r="F740" s="44" t="s">
        <v>564</v>
      </c>
      <c r="G740" s="44" t="str">
        <f t="shared" si="1"/>
        <v>Augusto</v>
      </c>
      <c r="H740" s="51" t="s">
        <v>97</v>
      </c>
      <c r="I740" s="51" t="s">
        <v>24</v>
      </c>
      <c r="J740" s="44" t="str">
        <f t="shared" si="12"/>
        <v>Não</v>
      </c>
      <c r="K740" s="57">
        <v>45348.0</v>
      </c>
      <c r="L740" s="44"/>
      <c r="M740" s="24" t="s">
        <v>184</v>
      </c>
      <c r="N740" s="214">
        <v>0.025</v>
      </c>
      <c r="O740" s="24" t="s">
        <v>185</v>
      </c>
      <c r="P740" s="216">
        <v>0.2</v>
      </c>
      <c r="Q740" s="60"/>
      <c r="R740" s="60" t="s">
        <v>2457</v>
      </c>
      <c r="S740" s="24" t="s">
        <v>99</v>
      </c>
      <c r="T740" s="24" t="s">
        <v>2458</v>
      </c>
      <c r="U740" s="9" t="s">
        <v>34</v>
      </c>
      <c r="V740" s="51" t="str">
        <f t="shared" si="8"/>
        <v>Ativo</v>
      </c>
      <c r="W740" s="45"/>
      <c r="X740" s="52" t="s">
        <v>110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>
        <v>177833.16</v>
      </c>
      <c r="AQ740" s="53">
        <v>180938.03</v>
      </c>
      <c r="AR740" s="53">
        <v>173455.26</v>
      </c>
      <c r="AS740" s="53">
        <v>168089.1</v>
      </c>
      <c r="AT740" s="53">
        <v>168367.9</v>
      </c>
      <c r="AU740" s="53">
        <f t="array" ref="AU740">XLOOKUP(C740,'PL TOTAL D0'!A:A,'PL TOTAL D0'!C:C,"")</f>
        <v>172962.4</v>
      </c>
    </row>
    <row r="741" ht="15.75" customHeight="1">
      <c r="A741" s="41" t="s">
        <v>43</v>
      </c>
      <c r="B741" s="239" t="s">
        <v>2455</v>
      </c>
      <c r="C741" s="250" t="s">
        <v>2459</v>
      </c>
      <c r="D741" s="44" t="s">
        <v>18</v>
      </c>
      <c r="E741" s="45" t="s">
        <v>34</v>
      </c>
      <c r="F741" s="44" t="s">
        <v>564</v>
      </c>
      <c r="G741" s="44" t="str">
        <f t="shared" si="1"/>
        <v>Augusto</v>
      </c>
      <c r="H741" s="51" t="s">
        <v>97</v>
      </c>
      <c r="I741" s="51" t="s">
        <v>24</v>
      </c>
      <c r="J741" s="44" t="str">
        <f t="shared" si="12"/>
        <v>Não</v>
      </c>
      <c r="K741" s="47">
        <v>44998.0</v>
      </c>
      <c r="L741" s="44"/>
      <c r="M741" s="24" t="s">
        <v>55</v>
      </c>
      <c r="N741" s="214">
        <v>0.012</v>
      </c>
      <c r="O741" s="24" t="s">
        <v>24</v>
      </c>
      <c r="P741" s="216">
        <v>0.0</v>
      </c>
      <c r="Q741" s="60"/>
      <c r="R741" s="60" t="s">
        <v>2460</v>
      </c>
      <c r="S741" s="45" t="s">
        <v>99</v>
      </c>
      <c r="T741" s="24" t="s">
        <v>2461</v>
      </c>
      <c r="U741" s="9" t="s">
        <v>34</v>
      </c>
      <c r="V741" s="51" t="str">
        <f t="shared" si="8"/>
        <v>Ativo</v>
      </c>
      <c r="W741" s="45"/>
      <c r="X741" s="52" t="s">
        <v>110</v>
      </c>
      <c r="Y741" s="54"/>
      <c r="Z741" s="54"/>
      <c r="AA741" s="54"/>
      <c r="AB741" s="54"/>
      <c r="AC741" s="54"/>
      <c r="AD741" s="54">
        <v>4066.02</v>
      </c>
      <c r="AE741" s="54">
        <v>119885.32</v>
      </c>
      <c r="AF741" s="54">
        <v>120387.26</v>
      </c>
      <c r="AG741" s="54">
        <v>122550.79</v>
      </c>
      <c r="AH741" s="54">
        <v>124736.01</v>
      </c>
      <c r="AI741" s="54">
        <v>126205.58</v>
      </c>
      <c r="AJ741" s="54">
        <v>126009.64</v>
      </c>
      <c r="AK741" s="54">
        <v>238439.05</v>
      </c>
      <c r="AL741" s="54">
        <v>238416.3</v>
      </c>
      <c r="AM741" s="54">
        <v>243583.02</v>
      </c>
      <c r="AN741" s="54">
        <v>248332.55</v>
      </c>
      <c r="AO741" s="54">
        <v>244038.43</v>
      </c>
      <c r="AP741" s="53">
        <v>167467.49</v>
      </c>
      <c r="AQ741" s="53">
        <v>168695.58</v>
      </c>
      <c r="AR741" s="53">
        <v>169793.89</v>
      </c>
      <c r="AS741" s="53">
        <v>171131.9</v>
      </c>
      <c r="AT741" s="53">
        <v>172418.8</v>
      </c>
      <c r="AU741" s="53">
        <f t="array" ref="AU741">XLOOKUP(C741,'PL TOTAL D0'!A:A,'PL TOTAL D0'!C:C,"")</f>
        <v>172524</v>
      </c>
    </row>
    <row r="742" ht="15.75" customHeight="1">
      <c r="A742" s="41" t="s">
        <v>43</v>
      </c>
      <c r="B742" s="42" t="s">
        <v>2462</v>
      </c>
      <c r="C742" s="43" t="s">
        <v>2463</v>
      </c>
      <c r="D742" s="44" t="s">
        <v>52</v>
      </c>
      <c r="E742" s="45" t="s">
        <v>19</v>
      </c>
      <c r="F742" s="44" t="s">
        <v>53</v>
      </c>
      <c r="G742" s="44" t="str">
        <f t="shared" si="1"/>
        <v>Bruno</v>
      </c>
      <c r="H742" s="46" t="s">
        <v>97</v>
      </c>
      <c r="I742" s="46" t="s">
        <v>24</v>
      </c>
      <c r="J742" s="44" t="str">
        <f t="shared" si="12"/>
        <v>Não</v>
      </c>
      <c r="K742" s="47">
        <v>45253.0</v>
      </c>
      <c r="L742" s="44"/>
      <c r="M742" s="45" t="s">
        <v>55</v>
      </c>
      <c r="N742" s="94">
        <v>0.012</v>
      </c>
      <c r="O742" s="95" t="s">
        <v>24</v>
      </c>
      <c r="P742" s="96">
        <v>0.0</v>
      </c>
      <c r="Q742" s="50"/>
      <c r="R742" s="50"/>
      <c r="S742" s="45" t="s">
        <v>99</v>
      </c>
      <c r="T742" s="24" t="s">
        <v>2464</v>
      </c>
      <c r="U742" s="9" t="s">
        <v>19</v>
      </c>
      <c r="V742" s="51" t="str">
        <f t="shared" si="8"/>
        <v>Ativo</v>
      </c>
      <c r="W742" s="45"/>
      <c r="X742" s="52" t="s">
        <v>110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>
        <v>170070.52</v>
      </c>
      <c r="AN742" s="54">
        <v>171445.43</v>
      </c>
      <c r="AO742" s="54">
        <v>607050.12</v>
      </c>
      <c r="AP742" s="53">
        <v>615015.2</v>
      </c>
      <c r="AQ742" s="53">
        <v>623702.07</v>
      </c>
      <c r="AR742" s="53">
        <v>977080.97</v>
      </c>
      <c r="AS742" s="53">
        <v>990953.2</v>
      </c>
      <c r="AT742" s="53">
        <v>1003964.0</v>
      </c>
      <c r="AU742" s="53">
        <f t="array" ref="AU742">XLOOKUP(C742,'PL TOTAL D0'!A:A,'PL TOTAL D0'!C:C,"")</f>
        <v>1010105</v>
      </c>
    </row>
    <row r="743" ht="15.75" customHeight="1">
      <c r="A743" s="41" t="s">
        <v>43</v>
      </c>
      <c r="B743" s="239" t="s">
        <v>2465</v>
      </c>
      <c r="C743" s="43" t="s">
        <v>2466</v>
      </c>
      <c r="D743" s="44" t="s">
        <v>18</v>
      </c>
      <c r="E743" s="45" t="s">
        <v>170</v>
      </c>
      <c r="F743" s="44" t="s">
        <v>171</v>
      </c>
      <c r="G743" s="44" t="str">
        <f t="shared" si="1"/>
        <v>Augusto</v>
      </c>
      <c r="H743" s="46" t="s">
        <v>97</v>
      </c>
      <c r="I743" s="46" t="s">
        <v>24</v>
      </c>
      <c r="J743" s="44" t="str">
        <f t="shared" si="12"/>
        <v>Sim</v>
      </c>
      <c r="K743" s="47">
        <v>45008.0</v>
      </c>
      <c r="L743" s="44"/>
      <c r="M743" s="45" t="s">
        <v>188</v>
      </c>
      <c r="N743" s="117">
        <v>0.008</v>
      </c>
      <c r="O743" s="45" t="s">
        <v>189</v>
      </c>
      <c r="P743" s="118">
        <v>0.1</v>
      </c>
      <c r="Q743" s="60" t="s">
        <v>2467</v>
      </c>
      <c r="R743" s="50"/>
      <c r="S743" s="45" t="s">
        <v>99</v>
      </c>
      <c r="T743" s="24" t="s">
        <v>2468</v>
      </c>
      <c r="U743" s="9" t="s">
        <v>174</v>
      </c>
      <c r="V743" s="51" t="str">
        <f t="shared" si="8"/>
        <v>Ativo</v>
      </c>
      <c r="W743" s="45"/>
      <c r="X743" s="52" t="s">
        <v>101</v>
      </c>
      <c r="Y743" s="54"/>
      <c r="Z743" s="54"/>
      <c r="AA743" s="54"/>
      <c r="AB743" s="54"/>
      <c r="AC743" s="54"/>
      <c r="AD743" s="54"/>
      <c r="AE743" s="54">
        <v>163277.33</v>
      </c>
      <c r="AF743" s="54">
        <v>169594.56</v>
      </c>
      <c r="AG743" s="54">
        <v>180521.59</v>
      </c>
      <c r="AH743" s="54">
        <v>184229.48</v>
      </c>
      <c r="AI743" s="54">
        <v>191310.25</v>
      </c>
      <c r="AJ743" s="54">
        <v>207176.92</v>
      </c>
      <c r="AK743" s="54">
        <v>205472.06</v>
      </c>
      <c r="AL743" s="54">
        <v>200959.98</v>
      </c>
      <c r="AM743" s="54">
        <v>204814.37</v>
      </c>
      <c r="AN743" s="54">
        <v>213492.69</v>
      </c>
      <c r="AO743" s="54">
        <v>213961.05</v>
      </c>
      <c r="AP743" s="53">
        <v>214669.12</v>
      </c>
      <c r="AQ743" s="53">
        <v>214690.42</v>
      </c>
      <c r="AR743" s="53">
        <v>213125.79</v>
      </c>
      <c r="AS743" s="53">
        <v>213944.5</v>
      </c>
      <c r="AT743" s="53">
        <v>214275.0</v>
      </c>
      <c r="AU743" s="53">
        <f t="array" ref="AU743">XLOOKUP(C743,'PL TOTAL D0'!A:A,'PL TOTAL D0'!C:C,"")</f>
        <v>212553.1</v>
      </c>
    </row>
    <row r="744" ht="15.75" customHeight="1">
      <c r="A744" s="41" t="s">
        <v>43</v>
      </c>
      <c r="B744" s="239" t="s">
        <v>2465</v>
      </c>
      <c r="C744" s="43" t="s">
        <v>2469</v>
      </c>
      <c r="D744" s="44" t="s">
        <v>18</v>
      </c>
      <c r="E744" s="45" t="s">
        <v>170</v>
      </c>
      <c r="F744" s="44" t="s">
        <v>171</v>
      </c>
      <c r="G744" s="44" t="str">
        <f t="shared" si="1"/>
        <v>Augusto</v>
      </c>
      <c r="H744" s="46" t="s">
        <v>97</v>
      </c>
      <c r="I744" s="46" t="s">
        <v>24</v>
      </c>
      <c r="J744" s="44" t="str">
        <f t="shared" si="12"/>
        <v>Não</v>
      </c>
      <c r="K744" s="47">
        <v>45065.0</v>
      </c>
      <c r="L744" s="44"/>
      <c r="M744" s="45" t="s">
        <v>184</v>
      </c>
      <c r="N744" s="117">
        <v>0.025</v>
      </c>
      <c r="O744" s="45" t="s">
        <v>185</v>
      </c>
      <c r="P744" s="118">
        <v>0.2</v>
      </c>
      <c r="Q744" s="60"/>
      <c r="R744" s="50"/>
      <c r="S744" s="45" t="s">
        <v>99</v>
      </c>
      <c r="T744" s="24" t="s">
        <v>2468</v>
      </c>
      <c r="U744" s="9" t="s">
        <v>174</v>
      </c>
      <c r="V744" s="51" t="str">
        <f t="shared" si="8"/>
        <v>Ativo</v>
      </c>
      <c r="W744" s="45"/>
      <c r="X744" s="52" t="s">
        <v>101</v>
      </c>
      <c r="Y744" s="54"/>
      <c r="Z744" s="54"/>
      <c r="AA744" s="54"/>
      <c r="AB744" s="54"/>
      <c r="AC744" s="54"/>
      <c r="AD744" s="54"/>
      <c r="AE744" s="54">
        <v>0.0</v>
      </c>
      <c r="AF744" s="54">
        <v>0.0</v>
      </c>
      <c r="AG744" s="54">
        <v>36143.78</v>
      </c>
      <c r="AH744" s="54">
        <v>149606.67</v>
      </c>
      <c r="AI744" s="54">
        <v>196044.31</v>
      </c>
      <c r="AJ744" s="54">
        <v>200551.99</v>
      </c>
      <c r="AK744" s="54">
        <v>200139.34</v>
      </c>
      <c r="AL744" s="54">
        <v>191279.63</v>
      </c>
      <c r="AM744" s="54">
        <v>205527.0</v>
      </c>
      <c r="AN744" s="54">
        <v>215348.53</v>
      </c>
      <c r="AO744" s="54">
        <v>200476.15</v>
      </c>
      <c r="AP744" s="53">
        <v>203263.17</v>
      </c>
      <c r="AQ744" s="53">
        <v>206222.73</v>
      </c>
      <c r="AR744" s="53">
        <v>197992.05</v>
      </c>
      <c r="AS744" s="53">
        <v>192081.4</v>
      </c>
      <c r="AT744" s="53">
        <v>192412.9</v>
      </c>
      <c r="AU744" s="53">
        <f t="array" ref="AU744">XLOOKUP(C744,'PL TOTAL D0'!A:A,'PL TOTAL D0'!C:C,"")</f>
        <v>197667.2</v>
      </c>
    </row>
    <row r="745" ht="15.75" customHeight="1">
      <c r="A745" s="41" t="s">
        <v>43</v>
      </c>
      <c r="B745" s="239" t="s">
        <v>2465</v>
      </c>
      <c r="C745" s="250" t="s">
        <v>2470</v>
      </c>
      <c r="D745" s="44" t="s">
        <v>18</v>
      </c>
      <c r="E745" s="45" t="s">
        <v>170</v>
      </c>
      <c r="F745" s="44" t="s">
        <v>171</v>
      </c>
      <c r="G745" s="44" t="str">
        <f t="shared" si="1"/>
        <v>Breno</v>
      </c>
      <c r="H745" s="46" t="s">
        <v>97</v>
      </c>
      <c r="I745" s="46" t="s">
        <v>24</v>
      </c>
      <c r="J745" s="44" t="str">
        <f t="shared" si="12"/>
        <v>Não</v>
      </c>
      <c r="K745" s="47">
        <v>45008.0</v>
      </c>
      <c r="L745" s="44"/>
      <c r="M745" s="45" t="s">
        <v>55</v>
      </c>
      <c r="N745" s="117">
        <v>0.012</v>
      </c>
      <c r="O745" s="44" t="s">
        <v>24</v>
      </c>
      <c r="P745" s="49">
        <v>0.0</v>
      </c>
      <c r="Q745" s="60"/>
      <c r="R745" s="50"/>
      <c r="S745" s="45" t="s">
        <v>99</v>
      </c>
      <c r="T745" s="24" t="s">
        <v>2468</v>
      </c>
      <c r="U745" s="9" t="s">
        <v>174</v>
      </c>
      <c r="V745" s="51" t="str">
        <f t="shared" si="8"/>
        <v>Ativo</v>
      </c>
      <c r="W745" s="45"/>
      <c r="X745" s="52" t="s">
        <v>101</v>
      </c>
      <c r="Y745" s="54"/>
      <c r="Z745" s="54"/>
      <c r="AA745" s="54"/>
      <c r="AB745" s="54"/>
      <c r="AC745" s="54"/>
      <c r="AD745" s="54"/>
      <c r="AE745" s="54">
        <v>521621.68</v>
      </c>
      <c r="AF745" s="54">
        <v>532518.37</v>
      </c>
      <c r="AG745" s="54">
        <v>507006.42</v>
      </c>
      <c r="AH745" s="54">
        <v>431627.77</v>
      </c>
      <c r="AI745" s="54">
        <v>435468.55</v>
      </c>
      <c r="AJ745" s="54">
        <v>439899.37</v>
      </c>
      <c r="AK745" s="54">
        <v>442964.55</v>
      </c>
      <c r="AL745" s="54">
        <v>446342.96</v>
      </c>
      <c r="AM745" s="54">
        <v>449986.5</v>
      </c>
      <c r="AN745" s="54">
        <v>453760.24</v>
      </c>
      <c r="AO745" s="54">
        <v>457488.96</v>
      </c>
      <c r="AP745" s="53">
        <v>456700.32</v>
      </c>
      <c r="AQ745" s="53">
        <v>460657.48</v>
      </c>
      <c r="AR745" s="53">
        <v>462071.8</v>
      </c>
      <c r="AS745" s="53">
        <v>463926.1</v>
      </c>
      <c r="AT745" s="53">
        <v>467784.5</v>
      </c>
      <c r="AU745" s="53">
        <f t="array" ref="AU745">XLOOKUP(C745,'PL TOTAL D0'!A:A,'PL TOTAL D0'!C:C,"")</f>
        <v>466965.2</v>
      </c>
    </row>
    <row r="746" ht="15.75" customHeight="1">
      <c r="A746" s="41" t="s">
        <v>43</v>
      </c>
      <c r="B746" s="239" t="s">
        <v>2471</v>
      </c>
      <c r="C746" s="250" t="s">
        <v>2472</v>
      </c>
      <c r="D746" s="44" t="s">
        <v>18</v>
      </c>
      <c r="E746" s="45" t="s">
        <v>19</v>
      </c>
      <c r="F746" s="44" t="s">
        <v>20</v>
      </c>
      <c r="G746" s="44" t="str">
        <f t="shared" si="1"/>
        <v>Breno</v>
      </c>
      <c r="H746" s="46" t="s">
        <v>97</v>
      </c>
      <c r="I746" s="46" t="s">
        <v>24</v>
      </c>
      <c r="J746" s="44" t="str">
        <f t="shared" si="12"/>
        <v>Não</v>
      </c>
      <c r="K746" s="47">
        <v>44952.0</v>
      </c>
      <c r="L746" s="44"/>
      <c r="M746" s="45" t="s">
        <v>55</v>
      </c>
      <c r="N746" s="117">
        <v>0.012</v>
      </c>
      <c r="O746" s="44" t="s">
        <v>24</v>
      </c>
      <c r="P746" s="49">
        <v>0.0</v>
      </c>
      <c r="Q746" s="41"/>
      <c r="R746" s="60" t="s">
        <v>2473</v>
      </c>
      <c r="S746" s="45" t="s">
        <v>99</v>
      </c>
      <c r="T746" s="24" t="s">
        <v>2474</v>
      </c>
      <c r="U746" s="9" t="s">
        <v>19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>
        <v>579196.03</v>
      </c>
      <c r="AD746" s="54">
        <v>798318.68</v>
      </c>
      <c r="AE746" s="54">
        <v>807877.6</v>
      </c>
      <c r="AF746" s="54">
        <v>813726.89</v>
      </c>
      <c r="AG746" s="54">
        <v>887588.24</v>
      </c>
      <c r="AH746" s="54">
        <v>843575.38</v>
      </c>
      <c r="AI746" s="54">
        <v>832895.88</v>
      </c>
      <c r="AJ746" s="54">
        <v>839324.22</v>
      </c>
      <c r="AK746" s="54">
        <v>793669.27</v>
      </c>
      <c r="AL746" s="54">
        <v>798873.52</v>
      </c>
      <c r="AM746" s="54">
        <v>804218.39</v>
      </c>
      <c r="AN746" s="54">
        <v>799945.06</v>
      </c>
      <c r="AO746" s="54">
        <v>806505.87</v>
      </c>
      <c r="AP746" s="53">
        <v>452576.47</v>
      </c>
      <c r="AQ746" s="53">
        <v>456589.58</v>
      </c>
      <c r="AR746" s="53">
        <v>428573.93</v>
      </c>
      <c r="AS746" s="53">
        <v>431991.8</v>
      </c>
      <c r="AT746" s="53">
        <v>435329.3</v>
      </c>
      <c r="AU746" s="53">
        <f t="array" ref="AU746">XLOOKUP(C746,'PL TOTAL D0'!A:A,'PL TOTAL D0'!C:C,"")</f>
        <v>435500.5</v>
      </c>
    </row>
    <row r="747" ht="15.75" customHeight="1">
      <c r="A747" s="41" t="s">
        <v>43</v>
      </c>
      <c r="B747" s="61" t="s">
        <v>2475</v>
      </c>
      <c r="C747" s="43" t="s">
        <v>2476</v>
      </c>
      <c r="D747" s="44" t="s">
        <v>18</v>
      </c>
      <c r="E747" s="45" t="s">
        <v>19</v>
      </c>
      <c r="F747" s="44" t="s">
        <v>250</v>
      </c>
      <c r="G747" s="44" t="str">
        <f t="shared" si="1"/>
        <v>Augusto</v>
      </c>
      <c r="H747" s="51" t="s">
        <v>140</v>
      </c>
      <c r="I747" s="51" t="s">
        <v>155</v>
      </c>
      <c r="J747" s="44" t="str">
        <f t="shared" si="12"/>
        <v>Não</v>
      </c>
      <c r="K747" s="47">
        <v>44986.0</v>
      </c>
      <c r="L747" s="45"/>
      <c r="M747" s="45" t="s">
        <v>55</v>
      </c>
      <c r="N747" s="48">
        <v>0.012</v>
      </c>
      <c r="O747" s="44" t="s">
        <v>24</v>
      </c>
      <c r="P747" s="49">
        <v>0.0</v>
      </c>
      <c r="Q747" s="50"/>
      <c r="R747" s="50"/>
      <c r="S747" s="45" t="s">
        <v>99</v>
      </c>
      <c r="T747" s="24" t="s">
        <v>2477</v>
      </c>
      <c r="U747" s="9" t="s">
        <v>19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>
        <v>0.0</v>
      </c>
      <c r="AE747" s="54">
        <v>302924.14</v>
      </c>
      <c r="AF747" s="54">
        <v>305070.15</v>
      </c>
      <c r="AG747" s="54">
        <v>308282.0</v>
      </c>
      <c r="AH747" s="54">
        <v>277.8</v>
      </c>
      <c r="AI747" s="54">
        <v>14.67</v>
      </c>
      <c r="AJ747" s="54">
        <v>14.67</v>
      </c>
      <c r="AK747" s="54">
        <v>14.67</v>
      </c>
      <c r="AL747" s="54">
        <v>14.67</v>
      </c>
      <c r="AM747" s="54">
        <v>14.67</v>
      </c>
      <c r="AN747" s="54">
        <v>14.67</v>
      </c>
      <c r="AO747" s="54">
        <v>14.67</v>
      </c>
      <c r="AP747" s="53">
        <v>14.67</v>
      </c>
      <c r="AQ747" s="53">
        <v>14.67</v>
      </c>
      <c r="AR747" s="53">
        <v>14.67</v>
      </c>
      <c r="AS747" s="53">
        <v>14.67</v>
      </c>
      <c r="AT747" s="53">
        <v>14.67</v>
      </c>
      <c r="AU747" s="53">
        <f t="array" ref="AU747">XLOOKUP(C747,'PL TOTAL D0'!A:A,'PL TOTAL D0'!C:C,"")</f>
        <v>14.67</v>
      </c>
    </row>
    <row r="748" ht="15.75" customHeight="1">
      <c r="A748" s="6" t="s">
        <v>43</v>
      </c>
      <c r="B748" s="55" t="s">
        <v>2478</v>
      </c>
      <c r="C748" s="56" t="s">
        <v>2479</v>
      </c>
      <c r="D748" s="9" t="s">
        <v>95</v>
      </c>
      <c r="E748" s="24" t="s">
        <v>29</v>
      </c>
      <c r="F748" s="9" t="s">
        <v>96</v>
      </c>
      <c r="G748" s="44" t="str">
        <f t="shared" si="1"/>
        <v>Augusto</v>
      </c>
      <c r="H748" s="51" t="s">
        <v>97</v>
      </c>
      <c r="I748" s="51" t="s">
        <v>24</v>
      </c>
      <c r="J748" s="44" t="str">
        <f t="shared" si="12"/>
        <v>Não</v>
      </c>
      <c r="K748" s="57">
        <v>45315.0</v>
      </c>
      <c r="L748" s="45"/>
      <c r="M748" s="24" t="s">
        <v>47</v>
      </c>
      <c r="N748" s="58">
        <v>0.015</v>
      </c>
      <c r="O748" s="9" t="s">
        <v>48</v>
      </c>
      <c r="P748" s="59">
        <v>0.1</v>
      </c>
      <c r="Q748" s="50"/>
      <c r="R748" s="50"/>
      <c r="S748" s="24" t="s">
        <v>99</v>
      </c>
      <c r="T748" s="24" t="s">
        <v>2480</v>
      </c>
      <c r="U748" s="9" t="s">
        <v>29</v>
      </c>
      <c r="V748" s="51" t="str">
        <f t="shared" si="8"/>
        <v>Ativo</v>
      </c>
      <c r="W748" s="45"/>
      <c r="X748" s="52" t="s">
        <v>110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>
        <v>249493.29</v>
      </c>
      <c r="AP748" s="53">
        <v>252033.87</v>
      </c>
      <c r="AQ748" s="53">
        <v>254560.55</v>
      </c>
      <c r="AR748" s="53">
        <v>252704.25</v>
      </c>
      <c r="AS748" s="53">
        <v>251759.9</v>
      </c>
      <c r="AT748" s="53">
        <v>253263.5</v>
      </c>
      <c r="AU748" s="53">
        <f t="array" ref="AU748">XLOOKUP(C748,'PL TOTAL D0'!A:A,'PL TOTAL D0'!C:C,"")</f>
        <v>225321.7</v>
      </c>
    </row>
    <row r="749" ht="16.5" customHeight="1">
      <c r="A749" s="41" t="s">
        <v>43</v>
      </c>
      <c r="B749" s="66" t="s">
        <v>2481</v>
      </c>
      <c r="C749" s="67" t="s">
        <v>2482</v>
      </c>
      <c r="D749" s="44" t="s">
        <v>18</v>
      </c>
      <c r="E749" s="45" t="s">
        <v>29</v>
      </c>
      <c r="F749" s="44" t="s">
        <v>135</v>
      </c>
      <c r="G749" s="44" t="str">
        <f t="shared" si="1"/>
        <v>Augusto</v>
      </c>
      <c r="H749" s="46" t="s">
        <v>97</v>
      </c>
      <c r="I749" s="46" t="s">
        <v>24</v>
      </c>
      <c r="J749" s="44" t="str">
        <f t="shared" si="12"/>
        <v>Não</v>
      </c>
      <c r="K749" s="47">
        <v>45182.0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99</v>
      </c>
      <c r="T749" s="24" t="s">
        <v>2483</v>
      </c>
      <c r="U749" s="9" t="s">
        <v>29</v>
      </c>
      <c r="V749" s="51" t="str">
        <f t="shared" si="8"/>
        <v>Ativo</v>
      </c>
      <c r="W749" s="45"/>
      <c r="X749" s="52" t="s">
        <v>110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>
        <v>131676.6</v>
      </c>
      <c r="AL749" s="54">
        <v>142546.85</v>
      </c>
      <c r="AM749" s="54">
        <v>144758.67</v>
      </c>
      <c r="AN749" s="54">
        <v>146016.86</v>
      </c>
      <c r="AO749" s="54">
        <v>147259.55</v>
      </c>
      <c r="AP749" s="53">
        <v>148387.2</v>
      </c>
      <c r="AQ749" s="53">
        <v>149376.34</v>
      </c>
      <c r="AR749" s="53">
        <v>150548.75</v>
      </c>
      <c r="AS749" s="53">
        <v>151824.5</v>
      </c>
      <c r="AT749" s="53">
        <v>153021.3</v>
      </c>
      <c r="AU749" s="53">
        <f t="array" ref="AU749">XLOOKUP(C749,'PL TOTAL D0'!A:A,'PL TOTAL D0'!C:C,"")</f>
        <v>153114.8</v>
      </c>
    </row>
    <row r="750" ht="16.5" customHeight="1">
      <c r="A750" s="41" t="s">
        <v>43</v>
      </c>
      <c r="B750" s="42" t="s">
        <v>2484</v>
      </c>
      <c r="C750" s="43" t="s">
        <v>2485</v>
      </c>
      <c r="D750" s="44" t="s">
        <v>18</v>
      </c>
      <c r="E750" s="45" t="s">
        <v>29</v>
      </c>
      <c r="F750" s="44" t="s">
        <v>148</v>
      </c>
      <c r="G750" s="44" t="str">
        <f t="shared" si="1"/>
        <v>#N/A</v>
      </c>
      <c r="H750" s="51" t="s">
        <v>180</v>
      </c>
      <c r="I750" s="51" t="s">
        <v>24</v>
      </c>
      <c r="J750" s="44" t="str">
        <f t="shared" si="12"/>
        <v>Não</v>
      </c>
      <c r="K750" s="47">
        <v>45051.0</v>
      </c>
      <c r="L750" s="68">
        <v>45449.0</v>
      </c>
      <c r="M750" s="45" t="s">
        <v>55</v>
      </c>
      <c r="N750" s="48">
        <v>0.01</v>
      </c>
      <c r="O750" s="44" t="s">
        <v>24</v>
      </c>
      <c r="P750" s="49">
        <v>0.0</v>
      </c>
      <c r="Q750" s="50"/>
      <c r="R750" s="60" t="s">
        <v>233</v>
      </c>
      <c r="S750" s="45" t="s">
        <v>99</v>
      </c>
      <c r="T750" s="24" t="s">
        <v>2486</v>
      </c>
      <c r="U750" s="9" t="s">
        <v>145</v>
      </c>
      <c r="V750" s="51" t="str">
        <f t="shared" si="8"/>
        <v>Encerrado</v>
      </c>
      <c r="W750" s="45"/>
      <c r="X750" s="52" t="s">
        <v>101</v>
      </c>
      <c r="Y750" s="54"/>
      <c r="Z750" s="54"/>
      <c r="AA750" s="54"/>
      <c r="AB750" s="54"/>
      <c r="AC750" s="54"/>
      <c r="AD750" s="54"/>
      <c r="AE750" s="54"/>
      <c r="AF750" s="54">
        <v>1689189.64</v>
      </c>
      <c r="AG750" s="54">
        <v>1696169.83</v>
      </c>
      <c r="AH750" s="54">
        <v>1715562.2</v>
      </c>
      <c r="AI750" s="54">
        <v>1374140.03</v>
      </c>
      <c r="AJ750" s="54">
        <v>0.0</v>
      </c>
      <c r="AK750" s="54">
        <v>0.0</v>
      </c>
      <c r="AL750" s="54">
        <v>0.0</v>
      </c>
      <c r="AM750" s="54">
        <v>0.0</v>
      </c>
      <c r="AN750" s="54">
        <v>0.0</v>
      </c>
      <c r="AO750" s="54">
        <v>0.0</v>
      </c>
      <c r="AP750" s="53">
        <v>0.0</v>
      </c>
      <c r="AQ750" s="53">
        <v>0.0</v>
      </c>
      <c r="AR750" s="53">
        <v>0.0</v>
      </c>
      <c r="AS750" s="53">
        <v>0.0</v>
      </c>
      <c r="AT750" s="53">
        <v>0.0</v>
      </c>
      <c r="AU750" s="53" t="str">
        <f t="array" ref="AU750">XLOOKUP(C750,'PL TOTAL D0'!A:A,'PL TOTAL D0'!C:C,"")</f>
        <v/>
      </c>
    </row>
    <row r="751" ht="16.5" customHeight="1">
      <c r="A751" s="6" t="s">
        <v>43</v>
      </c>
      <c r="B751" s="55" t="s">
        <v>2487</v>
      </c>
      <c r="C751" s="7" t="s">
        <v>2488</v>
      </c>
      <c r="D751" s="9" t="s">
        <v>95</v>
      </c>
      <c r="E751" s="24" t="s">
        <v>29</v>
      </c>
      <c r="F751" s="9" t="s">
        <v>96</v>
      </c>
      <c r="G751" s="44" t="str">
        <f t="shared" si="1"/>
        <v>Breno</v>
      </c>
      <c r="H751" s="51" t="s">
        <v>140</v>
      </c>
      <c r="I751" s="51" t="s">
        <v>141</v>
      </c>
      <c r="J751" s="44" t="str">
        <f t="shared" si="12"/>
        <v>Não</v>
      </c>
      <c r="K751" s="57">
        <v>45359.0</v>
      </c>
      <c r="L751" s="45"/>
      <c r="M751" s="24" t="s">
        <v>142</v>
      </c>
      <c r="N751" s="58">
        <v>0.0</v>
      </c>
      <c r="O751" s="9" t="s">
        <v>24</v>
      </c>
      <c r="P751" s="59">
        <v>0.0</v>
      </c>
      <c r="Q751" s="50"/>
      <c r="R751" s="50"/>
      <c r="S751" s="24" t="s">
        <v>99</v>
      </c>
      <c r="T751" s="5" t="s">
        <v>2489</v>
      </c>
      <c r="U751" s="9" t="s">
        <v>34</v>
      </c>
      <c r="V751" s="51" t="str">
        <f t="shared" si="8"/>
        <v>Ativo</v>
      </c>
      <c r="W751" s="45"/>
      <c r="X751" s="52" t="s">
        <v>101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>
        <v>536257.18</v>
      </c>
      <c r="AR751" s="53">
        <v>560300.31</v>
      </c>
      <c r="AS751" s="53">
        <v>564711.3</v>
      </c>
      <c r="AT751" s="53">
        <v>563857.4</v>
      </c>
      <c r="AU751" s="53">
        <f t="array" ref="AU751">XLOOKUP(C751,'PL TOTAL D0'!A:A,'PL TOTAL D0'!C:C,"")</f>
        <v>570027.4</v>
      </c>
    </row>
    <row r="752" ht="15.75" customHeight="1">
      <c r="A752" s="41" t="s">
        <v>43</v>
      </c>
      <c r="B752" s="115" t="s">
        <v>2490</v>
      </c>
      <c r="C752" s="43" t="s">
        <v>2491</v>
      </c>
      <c r="D752" s="44" t="s">
        <v>18</v>
      </c>
      <c r="E752" s="45" t="s">
        <v>19</v>
      </c>
      <c r="F752" s="44" t="s">
        <v>20</v>
      </c>
      <c r="G752" s="44" t="str">
        <f t="shared" si="1"/>
        <v>Augusto</v>
      </c>
      <c r="H752" s="51" t="s">
        <v>140</v>
      </c>
      <c r="I752" s="51" t="s">
        <v>213</v>
      </c>
      <c r="J752" s="44" t="str">
        <f t="shared" si="12"/>
        <v>Não</v>
      </c>
      <c r="K752" s="47">
        <v>44992.0</v>
      </c>
      <c r="L752" s="45"/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50"/>
      <c r="S752" s="45" t="s">
        <v>99</v>
      </c>
      <c r="T752" s="24" t="s">
        <v>2492</v>
      </c>
      <c r="U752" s="9" t="s">
        <v>19</v>
      </c>
      <c r="V752" s="51" t="str">
        <f t="shared" si="8"/>
        <v>Ativo</v>
      </c>
      <c r="W752" s="45"/>
      <c r="X752" s="52" t="s">
        <v>101</v>
      </c>
      <c r="Y752" s="54"/>
      <c r="Z752" s="54"/>
      <c r="AA752" s="54"/>
      <c r="AB752" s="54"/>
      <c r="AC752" s="54"/>
      <c r="AD752" s="54">
        <v>68740.04</v>
      </c>
      <c r="AE752" s="54">
        <v>69255.53</v>
      </c>
      <c r="AF752" s="54">
        <v>69786.2</v>
      </c>
      <c r="AG752" s="54">
        <v>70572.13</v>
      </c>
      <c r="AH752" s="54">
        <v>71251.35</v>
      </c>
      <c r="AI752" s="54">
        <v>61652.23</v>
      </c>
      <c r="AJ752" s="54">
        <v>62276.69</v>
      </c>
      <c r="AK752" s="54">
        <v>62797.85</v>
      </c>
      <c r="AL752" s="54">
        <v>63368.38</v>
      </c>
      <c r="AM752" s="54">
        <v>63801.15</v>
      </c>
      <c r="AN752" s="54">
        <v>64203.2</v>
      </c>
      <c r="AO752" s="54">
        <v>64745.13</v>
      </c>
      <c r="AP752" s="53">
        <v>65189.27</v>
      </c>
      <c r="AQ752" s="53">
        <v>65158.14</v>
      </c>
      <c r="AR752" s="53">
        <v>65720.44</v>
      </c>
      <c r="AS752" s="53">
        <v>0.0</v>
      </c>
      <c r="AT752" s="53">
        <v>20.89</v>
      </c>
      <c r="AU752" s="53">
        <f t="array" ref="AU752">XLOOKUP(C752,'PL TOTAL D0'!A:A,'PL TOTAL D0'!C:C,"")</f>
        <v>20.89</v>
      </c>
    </row>
    <row r="753" ht="15.75" customHeight="1">
      <c r="A753" s="253" t="s">
        <v>43</v>
      </c>
      <c r="B753" s="254" t="s">
        <v>2493</v>
      </c>
      <c r="C753" s="255" t="s">
        <v>2494</v>
      </c>
      <c r="D753" s="256" t="s">
        <v>18</v>
      </c>
      <c r="E753" s="257" t="s">
        <v>29</v>
      </c>
      <c r="F753" s="256" t="s">
        <v>135</v>
      </c>
      <c r="G753" s="44" t="str">
        <f t="shared" si="1"/>
        <v>Augusto</v>
      </c>
      <c r="H753" s="258" t="s">
        <v>140</v>
      </c>
      <c r="I753" s="258" t="s">
        <v>213</v>
      </c>
      <c r="J753" s="44" t="str">
        <f t="shared" si="12"/>
        <v>Não</v>
      </c>
      <c r="K753" s="259">
        <v>44894.0</v>
      </c>
      <c r="L753" s="257"/>
      <c r="M753" s="257" t="s">
        <v>382</v>
      </c>
      <c r="N753" s="260">
        <v>0.007</v>
      </c>
      <c r="O753" s="256" t="s">
        <v>24</v>
      </c>
      <c r="P753" s="261">
        <v>0.0</v>
      </c>
      <c r="Q753" s="50"/>
      <c r="R753" s="262"/>
      <c r="S753" s="257" t="s">
        <v>362</v>
      </c>
      <c r="T753" s="263" t="s">
        <v>2495</v>
      </c>
      <c r="U753" s="264" t="s">
        <v>145</v>
      </c>
      <c r="V753" s="51" t="str">
        <f t="shared" si="8"/>
        <v>Ativo</v>
      </c>
      <c r="W753" s="257"/>
      <c r="X753" s="265" t="s">
        <v>110</v>
      </c>
      <c r="Y753" s="266"/>
      <c r="Z753" s="266"/>
      <c r="AA753" s="266"/>
      <c r="AB753" s="266">
        <v>2655155.41</v>
      </c>
      <c r="AC753" s="266">
        <v>2675570.11</v>
      </c>
      <c r="AD753" s="266">
        <v>2699231.96</v>
      </c>
      <c r="AE753" s="266">
        <v>2728008.19</v>
      </c>
      <c r="AF753" s="266">
        <v>2738653.68</v>
      </c>
      <c r="AG753" s="266">
        <v>2770866.74</v>
      </c>
      <c r="AH753" s="266">
        <v>2798261.37</v>
      </c>
      <c r="AI753" s="266">
        <v>2825569.34</v>
      </c>
      <c r="AJ753" s="266">
        <v>2851375.93</v>
      </c>
      <c r="AK753" s="266">
        <v>2873474.15</v>
      </c>
      <c r="AL753" s="266">
        <v>2892360.45</v>
      </c>
      <c r="AM753" s="266">
        <v>360671.84</v>
      </c>
      <c r="AN753" s="266">
        <v>362643.08</v>
      </c>
      <c r="AO753" s="266">
        <v>220.0</v>
      </c>
      <c r="AP753" s="53">
        <v>170.04</v>
      </c>
      <c r="AQ753" s="53">
        <v>170.67</v>
      </c>
      <c r="AR753" s="53">
        <v>172.16</v>
      </c>
      <c r="AS753" s="53">
        <v>173.05</v>
      </c>
      <c r="AT753" s="53">
        <v>174.41</v>
      </c>
      <c r="AU753" s="53">
        <f t="array" ref="AU753">XLOOKUP(C753,'PL TOTAL D0'!A:A,'PL TOTAL D0'!C:C,"")</f>
        <v>174.68</v>
      </c>
    </row>
    <row r="754" ht="15.75" customHeight="1">
      <c r="A754" s="267" t="s">
        <v>43</v>
      </c>
      <c r="B754" s="64" t="s">
        <v>2496</v>
      </c>
      <c r="C754" s="65" t="s">
        <v>2497</v>
      </c>
      <c r="D754" s="264" t="s">
        <v>52</v>
      </c>
      <c r="E754" s="263" t="s">
        <v>19</v>
      </c>
      <c r="F754" s="9" t="s">
        <v>53</v>
      </c>
      <c r="G754" s="44" t="str">
        <f t="shared" si="1"/>
        <v>Augusto</v>
      </c>
      <c r="H754" s="258" t="s">
        <v>97</v>
      </c>
      <c r="I754" s="258" t="s">
        <v>24</v>
      </c>
      <c r="J754" s="44" t="str">
        <f t="shared" si="12"/>
        <v>Não</v>
      </c>
      <c r="K754" s="268">
        <v>45376.0</v>
      </c>
      <c r="L754" s="257"/>
      <c r="M754" s="263" t="s">
        <v>55</v>
      </c>
      <c r="N754" s="269">
        <v>0.012</v>
      </c>
      <c r="O754" s="264" t="s">
        <v>24</v>
      </c>
      <c r="P754" s="270">
        <v>0.0</v>
      </c>
      <c r="Q754" s="50"/>
      <c r="R754" s="262"/>
      <c r="S754" s="263" t="s">
        <v>99</v>
      </c>
      <c r="T754" s="5" t="s">
        <v>2498</v>
      </c>
      <c r="U754" s="264" t="s">
        <v>19</v>
      </c>
      <c r="V754" s="51" t="str">
        <f t="shared" si="8"/>
        <v>Ativo</v>
      </c>
      <c r="W754" s="257"/>
      <c r="X754" s="265"/>
      <c r="Y754" s="266"/>
      <c r="Z754" s="266"/>
      <c r="AA754" s="266"/>
      <c r="AB754" s="266"/>
      <c r="AC754" s="266"/>
      <c r="AD754" s="266"/>
      <c r="AE754" s="266"/>
      <c r="AF754" s="266"/>
      <c r="AG754" s="266"/>
      <c r="AH754" s="266"/>
      <c r="AI754" s="266"/>
      <c r="AJ754" s="266"/>
      <c r="AK754" s="266"/>
      <c r="AL754" s="266"/>
      <c r="AM754" s="266"/>
      <c r="AN754" s="266"/>
      <c r="AO754" s="266"/>
      <c r="AP754" s="53"/>
      <c r="AQ754" s="53">
        <v>0.0</v>
      </c>
      <c r="AR754" s="53">
        <v>201422.5</v>
      </c>
      <c r="AS754" s="53">
        <v>203080.1</v>
      </c>
      <c r="AT754" s="53">
        <v>204808.8</v>
      </c>
      <c r="AU754" s="53">
        <f t="array" ref="AU754">XLOOKUP(C754,'PL TOTAL D0'!A:A,'PL TOTAL D0'!C:C,"")</f>
        <v>204982.2</v>
      </c>
    </row>
    <row r="755" ht="15.75" customHeight="1">
      <c r="A755" s="41" t="s">
        <v>43</v>
      </c>
      <c r="B755" s="239" t="s">
        <v>2499</v>
      </c>
      <c r="C755" s="271" t="s">
        <v>2500</v>
      </c>
      <c r="D755" s="44" t="s">
        <v>18</v>
      </c>
      <c r="E755" s="45" t="s">
        <v>170</v>
      </c>
      <c r="F755" s="44" t="s">
        <v>191</v>
      </c>
      <c r="G755" s="44" t="str">
        <f t="shared" si="1"/>
        <v>Augusto</v>
      </c>
      <c r="H755" s="46" t="s">
        <v>97</v>
      </c>
      <c r="I755" s="46" t="s">
        <v>24</v>
      </c>
      <c r="J755" s="44" t="str">
        <f t="shared" si="12"/>
        <v>Não</v>
      </c>
      <c r="K755" s="47">
        <v>45159.0</v>
      </c>
      <c r="L755" s="62"/>
      <c r="M755" s="45" t="s">
        <v>55</v>
      </c>
      <c r="N755" s="48">
        <v>0.012</v>
      </c>
      <c r="O755" s="44" t="s">
        <v>24</v>
      </c>
      <c r="P755" s="49">
        <v>0.0</v>
      </c>
      <c r="Q755" s="74"/>
      <c r="R755" s="60" t="s">
        <v>2501</v>
      </c>
      <c r="S755" s="45" t="s">
        <v>99</v>
      </c>
      <c r="T755" s="24" t="s">
        <v>2502</v>
      </c>
      <c r="U755" s="9" t="s">
        <v>174</v>
      </c>
      <c r="V755" s="51" t="str">
        <f t="shared" si="8"/>
        <v>Ativo</v>
      </c>
      <c r="W755" s="45"/>
      <c r="X755" s="52" t="s">
        <v>101</v>
      </c>
      <c r="Y755" s="54"/>
      <c r="Z755" s="54"/>
      <c r="AA755" s="54"/>
      <c r="AB755" s="54"/>
      <c r="AC755" s="54"/>
      <c r="AD755" s="54"/>
      <c r="AE755" s="54"/>
      <c r="AF755" s="54">
        <v>0.0</v>
      </c>
      <c r="AG755" s="54">
        <v>0.0</v>
      </c>
      <c r="AH755" s="54">
        <v>0.0</v>
      </c>
      <c r="AI755" s="54">
        <v>0.0</v>
      </c>
      <c r="AJ755" s="54">
        <v>211510.28</v>
      </c>
      <c r="AK755" s="54">
        <v>213108.31</v>
      </c>
      <c r="AL755" s="54">
        <v>214818.17</v>
      </c>
      <c r="AM755" s="54">
        <v>233600.15</v>
      </c>
      <c r="AN755" s="54">
        <v>234755.16</v>
      </c>
      <c r="AO755" s="54">
        <v>236867.04</v>
      </c>
      <c r="AP755" s="53">
        <v>238650.84</v>
      </c>
      <c r="AQ755" s="53">
        <v>240282.31</v>
      </c>
      <c r="AR755" s="53">
        <v>242157.27</v>
      </c>
      <c r="AS755" s="53">
        <v>244070.6</v>
      </c>
      <c r="AT755" s="53">
        <v>245977.1</v>
      </c>
      <c r="AU755" s="53">
        <f t="array" ref="AU755">XLOOKUP(C755,'PL TOTAL D0'!A:A,'PL TOTAL D0'!C:C,"")</f>
        <v>246145.3</v>
      </c>
    </row>
    <row r="756" ht="15.75" customHeight="1">
      <c r="A756" s="41" t="s">
        <v>43</v>
      </c>
      <c r="B756" s="64" t="s">
        <v>2503</v>
      </c>
      <c r="C756" s="65" t="s">
        <v>2504</v>
      </c>
      <c r="D756" s="9" t="s">
        <v>60</v>
      </c>
      <c r="E756" s="24" t="s">
        <v>29</v>
      </c>
      <c r="F756" s="9" t="s">
        <v>302</v>
      </c>
      <c r="G756" s="44" t="str">
        <f t="shared" si="1"/>
        <v>Augusto</v>
      </c>
      <c r="H756" s="51" t="s">
        <v>97</v>
      </c>
      <c r="I756" s="51" t="s">
        <v>24</v>
      </c>
      <c r="J756" s="44" t="str">
        <f t="shared" si="12"/>
        <v>Sim</v>
      </c>
      <c r="K756" s="57">
        <v>45407.0</v>
      </c>
      <c r="L756" s="62"/>
      <c r="M756" s="45" t="s">
        <v>55</v>
      </c>
      <c r="N756" s="48">
        <v>0.012</v>
      </c>
      <c r="O756" s="44" t="s">
        <v>24</v>
      </c>
      <c r="P756" s="49">
        <v>0.0</v>
      </c>
      <c r="Q756" s="15" t="s">
        <v>2505</v>
      </c>
      <c r="R756" s="60"/>
      <c r="S756" s="24" t="s">
        <v>99</v>
      </c>
      <c r="T756" s="5" t="s">
        <v>2506</v>
      </c>
      <c r="U756" s="9" t="s">
        <v>29</v>
      </c>
      <c r="V756" s="51" t="str">
        <f t="shared" si="8"/>
        <v>Ativo</v>
      </c>
      <c r="W756" s="24" t="s">
        <v>117</v>
      </c>
      <c r="X756" s="52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/>
      <c r="AR756" s="53">
        <v>130756.33</v>
      </c>
      <c r="AS756" s="53">
        <v>131987.1</v>
      </c>
      <c r="AT756" s="53">
        <v>132528.1</v>
      </c>
      <c r="AU756" s="53">
        <f t="array" ref="AU756">XLOOKUP(C756,'PL TOTAL D0'!A:A,'PL TOTAL D0'!C:C,"")</f>
        <v>132646.5</v>
      </c>
    </row>
    <row r="757" ht="15.75" customHeight="1">
      <c r="A757" s="41" t="s">
        <v>43</v>
      </c>
      <c r="B757" s="64" t="s">
        <v>2507</v>
      </c>
      <c r="C757" s="65" t="s">
        <v>2508</v>
      </c>
      <c r="D757" s="9" t="s">
        <v>1265</v>
      </c>
      <c r="E757" s="24" t="s">
        <v>170</v>
      </c>
      <c r="F757" s="9" t="s">
        <v>2509</v>
      </c>
      <c r="G757" s="44" t="str">
        <f t="shared" si="1"/>
        <v>Augusto</v>
      </c>
      <c r="H757" s="51" t="s">
        <v>97</v>
      </c>
      <c r="I757" s="51" t="s">
        <v>24</v>
      </c>
      <c r="J757" s="44" t="str">
        <f t="shared" si="12"/>
        <v>Não</v>
      </c>
      <c r="K757" s="57">
        <v>45421.0</v>
      </c>
      <c r="L757" s="62"/>
      <c r="M757" s="24" t="s">
        <v>55</v>
      </c>
      <c r="N757" s="58">
        <v>0.012</v>
      </c>
      <c r="O757" s="9" t="s">
        <v>24</v>
      </c>
      <c r="P757" s="59">
        <v>0.0</v>
      </c>
      <c r="Q757" s="15"/>
      <c r="R757" s="60"/>
      <c r="S757" s="24" t="s">
        <v>99</v>
      </c>
      <c r="T757" s="23" t="s">
        <v>2510</v>
      </c>
      <c r="U757" s="9" t="s">
        <v>34</v>
      </c>
      <c r="V757" s="51" t="str">
        <f t="shared" si="8"/>
        <v>Ativo</v>
      </c>
      <c r="W757" s="24" t="s">
        <v>68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/>
      <c r="AS757" s="53">
        <v>100722.2</v>
      </c>
      <c r="AT757" s="53">
        <v>101684.2</v>
      </c>
      <c r="AU757" s="53">
        <f t="array" ref="AU757">XLOOKUP(C757,'PL TOTAL D0'!A:A,'PL TOTAL D0'!C:C,"")</f>
        <v>101785.3</v>
      </c>
    </row>
    <row r="758" ht="15.75" customHeight="1">
      <c r="A758" s="41" t="s">
        <v>43</v>
      </c>
      <c r="B758" s="64" t="s">
        <v>2511</v>
      </c>
      <c r="C758" s="65" t="s">
        <v>2512</v>
      </c>
      <c r="D758" s="9" t="s">
        <v>18</v>
      </c>
      <c r="E758" s="24" t="s">
        <v>29</v>
      </c>
      <c r="F758" s="9" t="s">
        <v>621</v>
      </c>
      <c r="G758" s="44" t="str">
        <f t="shared" si="1"/>
        <v>Augusto</v>
      </c>
      <c r="H758" s="51" t="s">
        <v>140</v>
      </c>
      <c r="I758" s="51" t="s">
        <v>141</v>
      </c>
      <c r="J758" s="44" t="str">
        <f t="shared" si="12"/>
        <v>Não</v>
      </c>
      <c r="K758" s="57">
        <v>45394.0</v>
      </c>
      <c r="L758" s="62"/>
      <c r="M758" s="24" t="s">
        <v>142</v>
      </c>
      <c r="N758" s="58">
        <v>0.0</v>
      </c>
      <c r="O758" s="9" t="s">
        <v>24</v>
      </c>
      <c r="P758" s="59">
        <v>0.0</v>
      </c>
      <c r="Q758" s="73"/>
      <c r="R758" s="60"/>
      <c r="S758" s="24" t="s">
        <v>99</v>
      </c>
      <c r="T758" s="5" t="s">
        <v>2513</v>
      </c>
      <c r="U758" s="9" t="s">
        <v>1480</v>
      </c>
      <c r="V758" s="51" t="str">
        <f t="shared" si="8"/>
        <v>Ativo</v>
      </c>
      <c r="W758" s="24" t="s">
        <v>68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40169.61</v>
      </c>
      <c r="AS758" s="53">
        <v>45573.03</v>
      </c>
      <c r="AT758" s="53">
        <v>51030.45</v>
      </c>
      <c r="AU758" s="53">
        <f t="array" ref="AU758">XLOOKUP(C758,'PL TOTAL D0'!A:A,'PL TOTAL D0'!C:C,"")</f>
        <v>61120.61</v>
      </c>
    </row>
    <row r="759" ht="15.75" customHeight="1">
      <c r="A759" s="272"/>
      <c r="B759" s="272"/>
      <c r="C759" s="75"/>
      <c r="D759" s="273"/>
      <c r="E759" s="273"/>
      <c r="F759" s="274"/>
      <c r="G759" s="274"/>
      <c r="H759" s="275"/>
      <c r="I759" s="276"/>
      <c r="J759" s="275"/>
      <c r="K759" s="277"/>
      <c r="L759" s="277"/>
      <c r="M759" s="274"/>
      <c r="N759" s="278"/>
      <c r="O759" s="278"/>
      <c r="P759" s="279"/>
      <c r="Q759" s="181"/>
      <c r="R759" s="181"/>
      <c r="S759" s="274"/>
      <c r="T759" s="274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81"/>
      <c r="AS759" s="281"/>
      <c r="AT759" s="281"/>
      <c r="AU759" s="281"/>
    </row>
    <row r="760" ht="15.75" customHeight="1">
      <c r="A760" s="282"/>
      <c r="B760" s="283" t="s">
        <v>2514</v>
      </c>
      <c r="C760" s="284">
        <f>COUNTIF(H:H,"Ativo")</f>
        <v>511</v>
      </c>
      <c r="D760" s="202"/>
      <c r="E760" s="274"/>
      <c r="F760" s="274"/>
      <c r="G760" s="274"/>
      <c r="H760" s="274"/>
      <c r="I760" s="285"/>
      <c r="J760" s="274"/>
      <c r="K760" s="277"/>
      <c r="L760" s="277"/>
      <c r="M760" s="274"/>
      <c r="N760" s="278"/>
      <c r="O760" s="278"/>
      <c r="P760" s="279"/>
      <c r="Q760" s="181"/>
      <c r="R760" s="181"/>
      <c r="S760" s="274"/>
      <c r="T760" s="202"/>
      <c r="U760" s="202"/>
      <c r="V760" s="274"/>
      <c r="W760" s="277"/>
      <c r="X760" s="277"/>
      <c r="Y760" s="280"/>
      <c r="Z760" s="286">
        <f t="shared" ref="Z760:AG760" si="13">SUM(Z5:Z759)</f>
        <v>0</v>
      </c>
      <c r="AA760" s="286">
        <f t="shared" si="13"/>
        <v>0</v>
      </c>
      <c r="AB760" s="286">
        <f t="shared" si="13"/>
        <v>11487265.99</v>
      </c>
      <c r="AC760" s="286">
        <f t="shared" si="13"/>
        <v>27095720.27</v>
      </c>
      <c r="AD760" s="286">
        <f t="shared" si="13"/>
        <v>67316998.84</v>
      </c>
      <c r="AE760" s="286">
        <f t="shared" si="13"/>
        <v>121282813.8</v>
      </c>
      <c r="AF760" s="286">
        <f t="shared" si="13"/>
        <v>158453126.6</v>
      </c>
      <c r="AG760" s="286">
        <f t="shared" si="13"/>
        <v>176485810.2</v>
      </c>
      <c r="AH760" s="286">
        <f t="shared" ref="AH760:AU760" si="14">SUM(AH3:AH759)</f>
        <v>200973916.2</v>
      </c>
      <c r="AI760" s="286">
        <f t="shared" si="14"/>
        <v>222922707.5</v>
      </c>
      <c r="AJ760" s="286">
        <f t="shared" si="14"/>
        <v>249214850.5</v>
      </c>
      <c r="AK760" s="286">
        <f t="shared" si="14"/>
        <v>250660649.1</v>
      </c>
      <c r="AL760" s="286">
        <f t="shared" si="14"/>
        <v>258435640.9</v>
      </c>
      <c r="AM760" s="286">
        <f t="shared" si="14"/>
        <v>266732383.1</v>
      </c>
      <c r="AN760" s="286">
        <f t="shared" si="14"/>
        <v>274974231.5</v>
      </c>
      <c r="AO760" s="286">
        <f t="shared" si="14"/>
        <v>275664520.8</v>
      </c>
      <c r="AP760" s="286">
        <f t="shared" si="14"/>
        <v>280174492.2</v>
      </c>
      <c r="AQ760" s="286">
        <f t="shared" si="14"/>
        <v>277774998.8</v>
      </c>
      <c r="AR760" s="286">
        <f t="shared" si="14"/>
        <v>278643964.6</v>
      </c>
      <c r="AS760" s="286">
        <f t="shared" si="14"/>
        <v>286606345.5</v>
      </c>
      <c r="AT760" s="286">
        <f t="shared" si="14"/>
        <v>291364904</v>
      </c>
      <c r="AU760" s="286">
        <f t="shared" si="14"/>
        <v>293454386.2</v>
      </c>
    </row>
    <row r="761" ht="15.75" customHeight="1">
      <c r="A761" s="287"/>
      <c r="B761" s="288" t="s">
        <v>2515</v>
      </c>
      <c r="C761" s="289">
        <f>COUNTIF(H:H,"Inativo")</f>
        <v>162</v>
      </c>
      <c r="D761" s="202"/>
      <c r="E761" s="290"/>
      <c r="F761" s="275"/>
      <c r="G761" s="275"/>
      <c r="H761" s="273"/>
      <c r="I761" s="291"/>
      <c r="J761" s="273"/>
      <c r="K761" s="292"/>
      <c r="L761" s="293"/>
      <c r="M761" s="273"/>
      <c r="N761" s="278"/>
      <c r="O761" s="278"/>
      <c r="P761" s="279"/>
      <c r="Q761" s="181"/>
      <c r="R761" s="181"/>
      <c r="S761" s="274"/>
      <c r="T761" s="202"/>
      <c r="U761" s="202"/>
      <c r="V761" s="274"/>
      <c r="W761" s="293"/>
      <c r="X761" s="293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94"/>
      <c r="AT761" s="294"/>
      <c r="AU761" s="294"/>
    </row>
    <row r="762" ht="15.75" customHeight="1">
      <c r="A762" s="287"/>
      <c r="B762" s="288" t="s">
        <v>2516</v>
      </c>
      <c r="C762" s="289">
        <f>COUNTIF(H:H,"Encerrado")</f>
        <v>58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94"/>
      <c r="AR762" s="281"/>
      <c r="AS762" s="294"/>
      <c r="AT762" s="294"/>
      <c r="AU762" s="294"/>
    </row>
    <row r="763" ht="15.75" customHeight="1">
      <c r="A763" s="295"/>
      <c r="B763" s="296" t="s">
        <v>2517</v>
      </c>
      <c r="C763" s="297">
        <f>COUNTIF(H:H,"Pode Operar")</f>
        <v>25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81"/>
      <c r="R764" s="181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94"/>
      <c r="AS764" s="281"/>
      <c r="AT764" s="294"/>
      <c r="AU764" s="294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94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</sheetData>
  <customSheetViews>
    <customSheetView guid="{64D41B4B-D51F-4BD4-8AB4-A96DED8F7671}" filter="1" showAutoFilter="1">
      <autoFilter ref="$D$2:$F$764"/>
    </customSheetView>
    <customSheetView guid="{C7C69A68-9506-4CC4-BB5F-0F8C9DD719E3}" filter="1" showAutoFilter="1">
      <autoFilter ref="$A$1:$AP$75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6F8E6AC-431C-42AC-A647-95A06E9D6987}" filter="1" showAutoFilter="1">
      <autoFilter ref="$A$1:$AU$759"/>
    </customSheetView>
    <customSheetView guid="{2B461740-8567-4E09-98D7-E9BB490D30B8}" filter="1" showAutoFilter="1">
      <autoFilter ref="$A$1:$AQ$756">
        <filterColumn colId="5">
          <filters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E14DA24-75A2-46AB-9556-640FE067BEF8}" filter="1" showAutoFilter="1">
      <autoFilter ref="$A$1:$AL$75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70C06AD-42D4-4093-B9B2-B96C590D4A61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FBE0340-05C3-4FF2-8731-95EACF06E67B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EFD0FC1A-1EDB-41A2-B037-D0672EA2FA60}" filter="1" showAutoFilter="1">
      <autoFilter ref="$A$1:$AK$759"/>
    </customSheetView>
    <customSheetView guid="{E05CAC14-4D13-4975-A0C4-88A94FAAC234}" filter="1" showAutoFilter="1">
      <autoFilter ref="$A$1:$AO$75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582BC7B-7185-4E95-B782-2C9B23ACC703}" filter="1" showAutoFilter="1">
      <autoFilter ref="$B$2:$AF$759"/>
    </customSheetView>
    <customSheetView guid="{9112E855-1567-489C-929B-8626E90BB0DF}" filter="1" showAutoFilter="1">
      <autoFilter ref="$A$2:$AQ$756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A4538051-301F-49C7-9C42-D42628B3A2C5}" filter="1" showAutoFilter="1">
      <autoFilter ref="$AI$2:$AI$764"/>
    </customSheetView>
    <customSheetView guid="{E7CA8F74-99E9-458A-8D42-FD93B4A0CD3C}" filter="1" showAutoFilter="1">
      <autoFilter ref="$A$1:$AO$756"/>
    </customSheetView>
    <customSheetView guid="{BE161DC2-B68F-4F1B-8226-AFDDE47CB8B3}" filter="1" showAutoFilter="1">
      <autoFilter ref="$A$2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235B8A2-D920-4681-B675-1631FBF987F6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3263961D-606B-4BD7-8F75-CCA246D06171}" filter="1" showAutoFilter="1">
      <autoFilter ref="$A$1:$AO$75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63191ED-40F2-4349-9F81-E18474967566}" filter="1" showAutoFilter="1">
      <autoFilter ref="$A$1:$AQ$75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CB90646B-F138-4B4A-8D2C-3E173EE6F93C}" filter="1" showAutoFilter="1">
      <autoFilter ref="$A$2:$AK$759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8378CAD0-F4D0-49F4-BBD6-9E08A079DBF6}" filter="1" showAutoFilter="1">
      <autoFilter ref="$A$2:$AK$759"/>
    </customSheetView>
    <customSheetView guid="{EBD5FC92-80AD-4561-95D7-88D0B69AD291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3603493B-A895-421F-99DF-053117FAE374}" filter="1" showAutoFilter="1">
      <autoFilter ref="$A$1:$AQ$756">
        <filterColumn colId="12">
          <filters>
            <filter val="FUND"/>
          </filters>
        </filterColumn>
      </autoFilter>
    </customSheetView>
    <customSheetView guid="{A0755EE5-EF4B-4049-8607-6EBC89981EE9}" filter="1" showAutoFilter="1">
      <autoFilter ref="$A$1:$AL$76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3CA020F3-5C92-459B-ADF1-AFC54E51F18F}" filter="1" showAutoFilter="1">
      <autoFilter ref="$K$2:$K$764"/>
    </customSheetView>
    <customSheetView guid="{C742A7F0-57A9-49F7-922A-C0E9FB281B0F}" filter="1" showAutoFilter="1">
      <autoFilter ref="$M$2:$O$764"/>
    </customSheetView>
    <customSheetView guid="{3BC3FD06-6634-47CC-B9A5-AFFCCEB712B2}" filter="1" showAutoFilter="1">
      <autoFilter ref="$AG$2:$AG$764"/>
    </customSheetView>
    <customSheetView guid="{4F150D73-13F3-46E4-B1A9-248638FFDC39}" filter="1" showAutoFilter="1">
      <autoFilter ref="$B$2:$AI$76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26C4F5F-13FE-497A-9E4A-A9A6FDA3BBC1}" filter="1" showAutoFilter="1">
      <autoFilter ref="$A$1:$AK$759">
        <filterColumn colId="6">
          <filters blank="1">
            <filter val="Augusto"/>
            <filter val="#N/A"/>
          </filters>
        </filterColumn>
      </autoFilter>
    </customSheetView>
    <customSheetView guid="{2BFFB5D9-29B0-4C43-8FA0-40928D8B04A7}" filter="1" showAutoFilter="1">
      <autoFilter ref="$F$2:$F$764"/>
    </customSheetView>
    <customSheetView guid="{1DA2557B-40D9-444A-8AF1-739AB3547D95}" filter="1" showAutoFilter="1">
      <autoFilter ref="$A$1:$AK$764"/>
    </customSheetView>
    <customSheetView guid="{3BFE5965-7D11-480F-9654-D7EC58C54761}" filter="1" showAutoFilter="1">
      <autoFilter ref="$A$1:$AN$756"/>
    </customSheetView>
    <customSheetView guid="{59601178-78B6-4DC1-A899-B44C22F0E2B2}" filter="1" showAutoFilter="1">
      <autoFilter ref="$A$1:$AK$75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1F69D601-2751-4357-BFDC-9A3EE8B107E9}" filter="1" showAutoFilter="1">
      <autoFilter ref="$A$1:$AO$76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D9D3637-4664-41EC-9292-B1E0338EF99E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CD30673-5DEC-4B57-A3BE-6D99E68FC36C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CC3EB33-36AA-4741-984C-5DC556D62A2B}" filter="1" showAutoFilter="1">
      <autoFilter ref="$A$2:$AO$75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BE6AFB8-2746-4446-9F67-B3B3A7C159F0}" filter="1" showAutoFilter="1">
      <autoFilter ref="$B$2:$AI$759"/>
    </customSheetView>
    <customSheetView guid="{BE5010F6-1C8C-43FA-A92E-ED015AC8439B}" filter="1" showAutoFilter="1">
      <autoFilter ref="$A$1:$AO$756"/>
    </customSheetView>
    <customSheetView guid="{21917E71-6CAD-41F5-B5D2-45E7D20BB0DE}" filter="1" showAutoFilter="1">
      <autoFilter ref="$A$1:$AP$75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7323C0A-E60D-46FE-8EC5-7703AE5EBB72}" filter="1" showAutoFilter="1">
      <autoFilter ref="$A$2:$AN$75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29B8481C-1065-4EA5-9BCE-121B926988FB}" filter="1" showAutoFilter="1">
      <autoFilter ref="$F$2:$M$764"/>
    </customSheetView>
    <customSheetView guid="{497FF599-85AB-448E-A51B-179F62932836}" filter="1" showAutoFilter="1">
      <autoFilter ref="$A$2:$AO$75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F863C65-468A-42E5-8460-DD5FD9DF89F2}" filter="1" showAutoFilter="1">
      <autoFilter ref="$F$2:$F$764"/>
    </customSheetView>
    <customSheetView guid="{33285466-38CA-4E74-9B49-955987CE6437}" filter="1" showAutoFilter="1">
      <autoFilter ref="$A$1:$AL$75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B70ECBC-379B-45B2-946F-0C2C972B1B61}" filter="1" showAutoFilter="1">
      <autoFilter ref="$A$2:$AM$756">
        <filterColumn colId="12">
          <filters>
            <filter val="CON/ GR"/>
            <filter val="CORP"/>
            <filter val="MOD/ GR"/>
          </filters>
        </filterColumn>
      </autoFilter>
    </customSheetView>
    <customSheetView guid="{5ECD2D24-D0CB-4587-824C-838D642A3D9C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79B2DF98-FF48-4E01-8C54-E82A50AA1110}" filter="1" showAutoFilter="1">
      <autoFilter ref="$A$2:$AP$75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008BD150-B834-4EFC-A331-5B2E90EE5555}" filter="1" showAutoFilter="1">
      <autoFilter ref="$AI$2:$AI$764"/>
    </customSheetView>
    <customSheetView guid="{E8537B07-332E-45ED-B281-FBB78C03A96E}" filter="1" showAutoFilter="1">
      <autoFilter ref="$A$1:$AK$75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D011A5C-1499-4EFF-9C5E-E99C2AD0DA49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8A7972BD-7538-4DD7-9FFF-8D7326A5D466}" filter="1" showAutoFilter="1">
      <autoFilter ref="$A$1:$AO$75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1C456B1C-2B5D-4501-8C04-600DB330A161}" filter="1" showAutoFilter="1">
      <autoFilter ref="$A$1:$AP$756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43149E1-CB2C-4C03-90C0-0A797FCB4019}" filter="1" showAutoFilter="1">
      <autoFilter ref="$B$2:$AJ$759">
        <filterColumn colId="6">
          <filters blank="1">
            <filter val="Inativo"/>
            <filter val="Ativo"/>
          </filters>
        </filterColumn>
      </autoFilter>
    </customSheetView>
    <customSheetView guid="{30B7E4E9-A870-4267-A635-22F04634CB50}" filter="1" showAutoFilter="1">
      <autoFilter ref="$B$2:$AH$759"/>
    </customSheetView>
    <customSheetView guid="{1430BEDE-3FA9-42A1-A677-18F2CD03DDEE}" filter="1" showAutoFilter="1">
      <autoFilter ref="$B$2:$AH$764"/>
    </customSheetView>
    <customSheetView guid="{8C647EA6-E67B-4D26-8B15-1B9DFC3D2343}" filter="1" showAutoFilter="1">
      <autoFilter ref="$A$1:$AP$756"/>
    </customSheetView>
    <customSheetView guid="{2EA7FB7A-A68F-4E53-B231-CE3F194AA0F6}" filter="1" showAutoFilter="1">
      <autoFilter ref="$B$2:$AF$759"/>
    </customSheetView>
    <customSheetView guid="{D8B30582-4892-43A1-9A8B-1CFDB2D95DAA}" filter="1" showAutoFilter="1">
      <autoFilter ref="$A$1:$F$756"/>
    </customSheetView>
    <customSheetView guid="{7A9434A3-D447-4C64-AF45-2570F8D79D1D}" filter="1" showAutoFilter="1">
      <autoFilter ref="$A$1:$AM$756">
        <filterColumn colId="4">
          <filters blank="1">
            <filter val="DF"/>
          </filters>
        </filterColumn>
      </autoFilter>
    </customSheetView>
    <customSheetView guid="{F368DDF9-586C-4DAF-9633-2E8BFA6E1808}" filter="1" showAutoFilter="1">
      <autoFilter ref="$A$2:$AP$756">
        <filterColumn colId="4">
          <filters blank="1">
            <filter val="SUL"/>
          </filters>
        </filterColumn>
      </autoFilter>
    </customSheetView>
    <customSheetView guid="{663EF171-7713-46E4-A8D9-27BE6F9C0375}" filter="1" showAutoFilter="1">
      <autoFilter ref="$A$1:$AO$75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83680CCE-305E-426C-8F4B-CCC387F90860}" filter="1" showAutoFilter="1">
      <autoFilter ref="$A$1:$AM$764"/>
    </customSheetView>
    <customSheetView guid="{10788740-A92F-4EE1-9528-ACEBBAF659F5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3408D2A0-9615-41C3-BB68-2FC51FD4E7D6}" filter="1" showAutoFilter="1">
      <autoFilter ref="$AB$2:$AB$764"/>
    </customSheetView>
    <customSheetView guid="{DA1ADC60-94CF-4840-B551-8571AE1821B5}" filter="1" showAutoFilter="1">
      <autoFilter ref="$D$2:$AH$764"/>
    </customSheetView>
    <customSheetView guid="{6D331592-C5A5-4C09-9AF3-FFB9E905454A}" filter="1" showAutoFilter="1">
      <autoFilter ref="$B$2:$AI$75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8CD86BA-A0B0-4C45-80C7-1A63392D59FB}" filter="1" showAutoFilter="1">
      <autoFilter ref="$A$1:$AN$756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9FE87CD-5191-4C15-B30D-B3450D0F9FA7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9F1F9E4-E094-4B18-A0AE-7D4E4B7632D5}" filter="1" showAutoFilter="1">
      <autoFilter ref="$D$2:$E$758">
        <filterColumn colId="1">
          <filters blank="1">
            <filter val="SUL"/>
          </filters>
        </filterColumn>
      </autoFilter>
    </customSheetView>
    <customSheetView guid="{4F5A6E31-BC7D-4885-A158-F76FFE68EB87}" filter="1" showAutoFilter="1">
      <autoFilter ref="$B$2:$AI$759"/>
    </customSheetView>
    <customSheetView guid="{508810DE-CA73-4F38-9CE7-2C9A81B49A0B}" filter="1" showAutoFilter="1">
      <autoFilter ref="$B$2:$AJ$759"/>
    </customSheetView>
    <customSheetView guid="{552ED2E5-4808-4DEE-A2A8-69B56ACC8E70}" filter="1" showAutoFilter="1">
      <autoFilter ref="$A$1:$AO$756"/>
    </customSheetView>
    <customSheetView guid="{3F501344-3AB0-49B8-BD00-DD35AD9E19FE}" filter="1" showAutoFilter="1">
      <autoFilter ref="$A$2:$AQ$756">
        <filterColumn colId="7">
          <filters>
            <filter val="Pode Operar"/>
          </filters>
        </filterColumn>
      </autoFilter>
    </customSheetView>
    <customSheetView guid="{3224FE55-86AE-415C-A0EE-D889D412E497}" filter="1" showAutoFilter="1">
      <autoFilter ref="$D$2:$F$764"/>
    </customSheetView>
    <customSheetView guid="{987C0045-5AEC-4A99-8C6F-CBDB15F9C67F}" filter="1" showAutoFilter="1">
      <autoFilter ref="$B$2:$AF$759"/>
    </customSheetView>
    <customSheetView guid="{DCA440DB-A731-4E5D-B95C-EC1F40EF34A6}" filter="1" showAutoFilter="1">
      <autoFilter ref="$F$2:$F$764"/>
    </customSheetView>
    <customSheetView guid="{D30B2A6F-CD4A-4E4D-84B3-6ED0C35F2444}" filter="1" showAutoFilter="1">
      <autoFilter ref="$A$2:$AP$756"/>
    </customSheetView>
    <customSheetView guid="{2277107E-F696-491A-B731-C1715DAF5A47}" filter="1" showAutoFilter="1">
      <autoFilter ref="$A$1:$AL$764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8D1A9FA-0396-4DD6-8D51-9FE29CDE13C1}" filter="1" showAutoFilter="1">
      <autoFilter ref="$A$1:$AO$756">
        <filterColumn colId="8">
          <filters>
            <filter val="STVM Saída"/>
            <filter val="STVM Entrada"/>
          </filters>
        </filterColumn>
      </autoFilter>
    </customSheetView>
    <customSheetView guid="{F324C27F-B90C-4DAC-85EB-1AEBEACE4A4F}" filter="1" showAutoFilter="1">
      <autoFilter ref="$B$2:$AI$759"/>
    </customSheetView>
    <customSheetView guid="{09D78EF9-9EDB-47E5-9FC8-DC97650CCE0B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6B89ED81-F464-49EE-B611-B17F8EF35C5A}" filter="1" showAutoFilter="1">
      <autoFilter ref="$A$1:$AK$759"/>
    </customSheetView>
    <customSheetView guid="{3E7C8923-6152-4185-A789-8A74C1586EE5}" filter="1" showAutoFilter="1">
      <autoFilter ref="$A$2:$AQ$75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3AA33E4-7A42-452C-9FE8-EED57FBF60ED}" filter="1" showAutoFilter="1">
      <autoFilter ref="$B$2:$AF$759"/>
    </customSheetView>
    <customSheetView guid="{37892F7D-65EC-4DF6-9E25-33B140AEF40D}" filter="1" showAutoFilter="1">
      <autoFilter ref="$B$2:$AH$759"/>
    </customSheetView>
    <customSheetView guid="{B9BF9653-0625-4E7C-A172-18DF4A2CA9BA}" filter="1" showAutoFilter="1">
      <autoFilter ref="$AQ$7:$AQ$753"/>
    </customSheetView>
    <customSheetView guid="{FD479E0A-5635-4368-BAD7-8AEF90AAA10D}" filter="1" showAutoFilter="1">
      <autoFilter ref="$D$2:$F$764"/>
    </customSheetView>
    <customSheetView guid="{0C8A0E45-31C4-4DF6-B5B7-CD794EA0975D}" filter="1" showAutoFilter="1">
      <autoFilter ref="$A$1:$AK$759"/>
    </customSheetView>
    <customSheetView guid="{49ED6CD9-31E0-408C-9BF3-C9AA811BCB23}" filter="1" showAutoFilter="1">
      <autoFilter ref="$A$2:$AP$756">
        <filterColumn colId="8">
          <filters>
            <filter val="Bloqueado"/>
            <filter val="Sem Saldo"/>
          </filters>
        </filterColumn>
      </autoFilter>
    </customSheetView>
    <customSheetView guid="{E405DCC7-D2A9-4EF9-BBBD-17700A8472F7}" filter="1" showAutoFilter="1">
      <autoFilter ref="$A$2:$AQ$75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7703803B-FE0D-4584-87D8-82A56E826B85}" filter="1" showAutoFilter="1">
      <autoFilter ref="$A$1:$AL$764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FAFE78E-641C-443C-8C04-8D0559A1967E}" filter="1" showAutoFilter="1">
      <autoFilter ref="$F$2:$AH$76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B7306F29-E129-4A93-A67D-68811ED64D2B}" filter="1" showAutoFilter="1">
      <autoFilter ref="$A$1:$AQ$75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BAECC684-972B-4917-9C6E-2B99659D7D3F}" filter="1" showAutoFilter="1">
      <autoFilter ref="$B$2:$AH$759"/>
    </customSheetView>
    <customSheetView guid="{65F52240-9D89-4FDA-AE73-FA835AA692DF}" filter="1" showAutoFilter="1">
      <autoFilter ref="$B$2:$AI$759"/>
    </customSheetView>
    <customSheetView guid="{51A132F3-6240-4E43-B96B-CD7B3653ED30}" filter="1" showAutoFilter="1">
      <autoFilter ref="$D$2:$K$76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5BFB1B6-9FD0-42E1-BD56-ED518DBBCE77}" filter="1" showAutoFilter="1">
      <autoFilter ref="$A$1:$AK$75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6E573F3-E518-4DE4-9D52-B4BF56F487AF}" filter="1" showAutoFilter="1">
      <autoFilter ref="$D$2:$AH$764"/>
    </customSheetView>
    <customSheetView guid="{A31C4930-051E-407F-BB80-B3C9B34F5DB8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32D14CED-B133-4375-A768-E09DF154734A}" filter="1" showAutoFilter="1">
      <autoFilter ref="$A$1:$AP$756">
        <filterColumn colId="8">
          <filters>
            <filter val="STVM Saída"/>
            <filter val="STVM Entrada"/>
          </filters>
        </filterColumn>
      </autoFilter>
    </customSheetView>
    <customSheetView guid="{7E3DD323-411B-48B3-9406-27ABFB98991A}" filter="1" showAutoFilter="1">
      <autoFilter ref="$M$2:$M$76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81C93BB0-6C2E-4D44-9083-455AAE679D7B}" filter="1" showAutoFilter="1">
      <autoFilter ref="$A$1:$AO$75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875E11C-9CEF-46D8-84D6-DAB92FAB3FE0}" filter="1" showAutoFilter="1">
      <autoFilter ref="$B$2:$Q$759">
        <filterColumn colId="13">
          <filters blank="1">
            <filter val="S&amp;P 500"/>
            <filter val="IFIX"/>
          </filters>
        </filterColumn>
      </autoFilter>
    </customSheetView>
    <customSheetView guid="{171DE33C-3EA3-4B7D-9B3F-A0C2A5DE5A91}" filter="1" showAutoFilter="1">
      <autoFilter ref="$A$1:$AU$759"/>
    </customSheetView>
    <customSheetView guid="{87804E62-E0DF-48C2-AE71-452D9D18D91C}" filter="1" showAutoFilter="1">
      <autoFilter ref="$B$2:$AH$759"/>
    </customSheetView>
    <customSheetView guid="{9CDA940D-2EF7-441D-B42D-930916E599D4}" filter="1" showAutoFilter="1">
      <autoFilter ref="$F$2:$F$764"/>
    </customSheetView>
    <customSheetView guid="{4E96B913-D98A-46D5-B0FF-8B219A0FD2D4}" filter="1" showAutoFilter="1">
      <autoFilter ref="$A$1:$AK$75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4DFA457-8DDB-41B2-B7CC-4FCDF4AAF198}" filter="1" showAutoFilter="1">
      <autoFilter ref="$A$1:$AQ$756">
        <filterColumn colId="8">
          <filters>
            <filter val="Bloqueado"/>
          </filters>
        </filterColumn>
      </autoFilter>
    </customSheetView>
    <customSheetView guid="{9C8B9954-69D2-4552-A6B1-6D9B0068E733}" filter="1" showAutoFilter="1">
      <autoFilter ref="$A$1:$AQ$756"/>
    </customSheetView>
    <customSheetView guid="{A9555C89-F104-43FA-BAC6-C9CC3264C98F}" filter="1" showAutoFilter="1">
      <autoFilter ref="$D$2:$F$764"/>
    </customSheetView>
    <customSheetView guid="{35088A57-B920-47C2-A070-D72472BD027E}" filter="1" showAutoFilter="1">
      <autoFilter ref="$A$1:$AQ$759">
        <filterColumn colId="7">
          <filters blank="1">
            <filter val="Ativo"/>
          </filters>
        </filterColumn>
      </autoFilter>
    </customSheetView>
    <customSheetView guid="{6E803C2B-84D2-40A4-BDC1-7204AF2A6893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5A270D8F-A296-4CDD-AC33-EC0599D22B1E}" filter="1" showAutoFilter="1">
      <autoFilter ref="$A$1:$AO$756"/>
    </customSheetView>
    <customSheetView guid="{CB396457-AFF5-478D-9108-00590D594C84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E34E160-7C7F-47DD-8D11-EDC85C782C68}" filter="1" showAutoFilter="1">
      <autoFilter ref="$A$1:$AL$763">
        <filterColumn colId="12">
          <filters>
            <filter val="CON/ GR"/>
            <filter val="DIV"/>
            <filter val="MOD/ GR"/>
          </filters>
        </filterColumn>
      </autoFilter>
    </customSheetView>
    <customSheetView guid="{8040C167-B687-4AA4-B0DC-00E0CCBD67D0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257EAEA-083C-4D5A-BFC0-5D1B4190974D}" filter="1" showAutoFilter="1">
      <autoFilter ref="$A$1:$AO$756"/>
    </customSheetView>
    <customSheetView guid="{4D1EAEF5-FF0C-4A9F-83F3-08551DE5E45D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37A6347F-8A44-444F-BC06-BA9A329D9402}" filter="1" showAutoFilter="1">
      <autoFilter ref="$A$1:$AO$756">
        <filterColumn colId="21">
          <filters>
            <filter val="Inativo"/>
          </filters>
        </filterColumn>
      </autoFilter>
    </customSheetView>
    <customSheetView guid="{A1062B7F-0677-47A2-89CB-C2AC0732C1B0}" filter="1" showAutoFilter="1">
      <autoFilter ref="$A$1:$AQ$759">
        <filterColumn colId="5">
          <filters blank="1">
            <filter val="Dijean Cardoso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602BC6C6-E1BD-413E-8033-998FB7DE7E18}" filter="1" showAutoFilter="1">
      <autoFilter ref="$E$2:$F$764"/>
    </customSheetView>
    <customSheetView guid="{55F1F565-013E-409F-8A74-1008643199ED}" filter="1" showAutoFilter="1">
      <autoFilter ref="$A$1:$AQ$75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A41FA48-54F6-481F-9A5D-4ED61D8726C9}" filter="1" showAutoFilter="1">
      <autoFilter ref="$K$2:$K$76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C82FEB4-4A25-4DA7-8FD9-147B19CD6F33}" filter="1" showAutoFilter="1">
      <autoFilter ref="$A$2:$AQ$75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AF7BB45-EDBA-4164-8BB2-E920868EFB10}" filter="1" showAutoFilter="1">
      <autoFilter ref="$A$1:$AK$75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94BFFB4-1047-4A9F-901F-30A94CE239E9}" filter="1" showAutoFilter="1">
      <autoFilter ref="$A$1:$AL$756"/>
    </customSheetView>
    <customSheetView guid="{ABA8315D-7E49-438A-89B6-FF7D5EF3563B}" filter="1" showAutoFilter="1">
      <autoFilter ref="$A$1:$AL$76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95530958-CBF9-4EC0-8F1F-150925B3E888}" filter="1" showAutoFilter="1">
      <autoFilter ref="$AA$2:$AA$764"/>
    </customSheetView>
    <customSheetView guid="{E5B2EDA4-01EF-4493-B287-C7DFC7EA2E10}" filter="1" showAutoFilter="1">
      <autoFilter ref="$A$1:$AL$764"/>
    </customSheetView>
    <customSheetView guid="{FB4E108A-A1C1-4AE3-B88C-98D6A3B4B368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5E3BF68-3E21-40BB-9E65-3A404129272E}" filter="1" showAutoFilter="1">
      <autoFilter ref="$K$2:$L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C42D150-CCC1-4050-87DF-F765A03501B1}" filter="1" showAutoFilter="1">
      <autoFilter ref="$B$2:$AI$759"/>
    </customSheetView>
    <customSheetView guid="{353A956B-34AA-43C4-8900-864E0A68DB1D}" filter="1" showAutoFilter="1">
      <autoFilter ref="$A$2:$AO$75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061C7F8-945F-4C83-B48C-A6596E84138C}" filter="1" showAutoFilter="1">
      <autoFilter ref="$A$1:$AQ$756">
        <filterColumn colId="5">
          <filters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277FFC0-2616-4AD4-B38F-0C46D8B6B82F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FCE03C-369B-4A8C-AA10-73330071CC8B}" filter="1" showAutoFilter="1">
      <autoFilter ref="$F$2:$F$764"/>
    </customSheetView>
    <customSheetView guid="{E414F47B-0B4E-49BE-A53D-D19269B68169}" filter="1" showAutoFilter="1">
      <autoFilter ref="$B$2:$AH$759"/>
    </customSheetView>
    <customSheetView guid="{9499EA7A-2F99-446F-8560-B7E0EDEF1723}" filter="1" showAutoFilter="1">
      <autoFilter ref="$B$2:$AI$759"/>
    </customSheetView>
    <customSheetView guid="{653C6FFC-0BE7-44CD-8A75-A7FA7503B09D}" filter="1" showAutoFilter="1">
      <autoFilter ref="$A$2:$AP$756">
        <filterColumn colId="8">
          <filters>
            <filter val="Monitoramento"/>
          </filters>
        </filterColumn>
      </autoFilter>
    </customSheetView>
    <customSheetView guid="{0DA4188F-09AE-4E17-A052-75166AFD5605}" filter="1" showAutoFilter="1">
      <autoFilter ref="$A$1:$AO$756">
        <filterColumn colId="21">
          <filters>
            <filter val="Inativo"/>
          </filters>
        </filterColumn>
      </autoFilter>
    </customSheetView>
    <customSheetView guid="{2A492AC1-20C7-40E6-A33A-9F8F1485B5CC}" filter="1" showAutoFilter="1">
      <autoFilter ref="$A$1:$AN$756"/>
    </customSheetView>
    <customSheetView guid="{D1DF8551-4295-4628-AE09-86E9975514E0}" filter="1" showAutoFilter="1">
      <autoFilter ref="$A$1:$AP$756">
        <filterColumn colId="21">
          <filters>
            <filter val="Inativo"/>
          </filters>
        </filterColumn>
      </autoFilter>
    </customSheetView>
    <customSheetView guid="{DAE62046-4689-47FB-9068-A7148C7E0A29}" filter="1" showAutoFilter="1">
      <autoFilter ref="$A$2:$AP$75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10E9A20-A59A-4655-91E8-23FB49C88878}" filter="1" showAutoFilter="1">
      <autoFilter ref="$A$2:$AO$756">
        <filterColumn colId="21">
          <filters/>
        </filterColumn>
      </autoFilter>
    </customSheetView>
    <customSheetView guid="{B1FAD6F5-3D50-4538-8954-60CDB8D66610}" filter="1" showAutoFilter="1">
      <autoFilter ref="$A$2:$AQ$75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B58CEF1-D1BD-4185-BD29-E251A511B586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4BE1D23-6C85-4CFD-9B3E-EA7BC6FAF5C9}" filter="1" showAutoFilter="1">
      <autoFilter ref="$B$2:$AI$759"/>
    </customSheetView>
    <customSheetView guid="{C816F484-F945-470C-850C-B7CF03527A24}" filter="1" showAutoFilter="1">
      <autoFilter ref="$Q$2:$Q$764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ED77C645-F721-402C-B95F-005ADBEBA9E0}" filter="1" showAutoFilter="1">
      <autoFilter ref="$A$1:$AO$756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2AC28757-9728-4C0B-8BFE-9632C19D6577}" filter="1" showAutoFilter="1">
      <autoFilter ref="$A$1:$AO$756">
        <filterColumn colId="21">
          <filters>
            <filter val="Ativo"/>
          </filters>
        </filterColumn>
      </autoFilter>
    </customSheetView>
    <customSheetView guid="{4DFB75A8-5A27-41CC-BFD1-DD69459FAE51}" filter="1" showAutoFilter="1">
      <autoFilter ref="$B$2:$AF$759"/>
    </customSheetView>
    <customSheetView guid="{9276B2F2-C19E-4C73-8F02-78AF99BFEB8D}" filter="1" showAutoFilter="1">
      <autoFilter ref="$B$2:$AF$759"/>
    </customSheetView>
    <customSheetView guid="{88A91462-9374-4CB0-8071-5B73172C0E76}" filter="1" showAutoFilter="1">
      <autoFilter ref="$A$1:$AN$756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F7D4E52-B3B4-4789-A879-2581DDFA4BF1}" filter="1" showAutoFilter="1">
      <autoFilter ref="$H$1:$I$75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536C6D5-8219-4C41-8907-5FF20F8D9A94}" filter="1" showAutoFilter="1">
      <autoFilter ref="$A$1:$AN$76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302A184B-2516-4CD6-AA37-4C40BDAD674F}" filter="1" showAutoFilter="1">
      <autoFilter ref="$F$2:$F$764"/>
    </customSheetView>
    <customSheetView guid="{17109590-0186-4DC6-8882-F51ADCFE65B3}" filter="1" showAutoFilter="1">
      <autoFilter ref="$A$1:$AP$756">
        <filterColumn colId="21">
          <filters>
            <filter val="Inativo"/>
          </filters>
        </filterColumn>
      </autoFilter>
    </customSheetView>
    <customSheetView guid="{C47BA468-C0AF-4BC5-9377-40B265C46F2B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451B5D7-E8BD-4E37-9ECB-F1BEA1FD1455}" filter="1" showAutoFilter="1">
      <autoFilter ref="$A$2:$AP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48FD91CD-B344-4D29-949C-F2D482B7FCEC}" filter="1" showAutoFilter="1">
      <autoFilter ref="$A$2:$AQ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C5F04EA-248E-4D98-B15D-263427B8D3C2}" filter="1" showAutoFilter="1">
      <autoFilter ref="$A$1:$AP$756"/>
    </customSheetView>
    <customSheetView guid="{40407A69-D85D-4BD0-A376-0EFD632CF8C8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48296BCF-485A-4BEA-A7AE-C1C9ACAED0A6}" filter="1" showAutoFilter="1">
      <autoFilter ref="$B$2:$AI$759"/>
    </customSheetView>
    <customSheetView guid="{0317B395-8BB6-47E3-9C39-3C960EDEE8F4}" filter="1" showAutoFilter="1">
      <autoFilter ref="$B$2:$AH$759"/>
    </customSheetView>
    <customSheetView guid="{DE995D94-A174-41CD-AECA-20C87BB93497}" filter="1" showAutoFilter="1">
      <autoFilter ref="$J$1:$P$755"/>
    </customSheetView>
    <customSheetView guid="{A1EC7408-1E62-4867-AFF4-5EE65F5B3E98}" filter="1" showAutoFilter="1">
      <autoFilter ref="$B$2:$AI$759"/>
    </customSheetView>
    <customSheetView guid="{D2AE6843-04B7-484F-A985-AF55B2C3BFE4}" filter="1" showAutoFilter="1">
      <autoFilter ref="$B$2:$AF$759"/>
    </customSheetView>
    <customSheetView guid="{EFA373EA-4FB8-47BF-8F88-52A01088D214}" filter="1" showAutoFilter="1">
      <autoFilter ref="$B$2:$AH$764"/>
    </customSheetView>
    <customSheetView guid="{8CF5EA6A-F891-4EAD-AA9E-1E2CE137E359}" filter="1" showAutoFilter="1">
      <autoFilter ref="$A$1:$AQ$75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D332B065-3A4D-4E33-8213-7513BCB72FC9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300E852-56C8-43D9-A0DF-BFA42A4C2859}" filter="1" showAutoFilter="1">
      <autoFilter ref="$B$2:$AH$759"/>
    </customSheetView>
    <customSheetView guid="{B60061D9-3C60-435B-A5FA-891D8B031122}" filter="1" showAutoFilter="1">
      <autoFilter ref="$D$2:$F$764"/>
    </customSheetView>
    <customSheetView guid="{B1D9FABF-5A7F-4424-B1B4-82C7CA4C8821}" filter="1" showAutoFilter="1">
      <autoFilter ref="$AH$2:$AH$76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61B4A5B-A166-416C-AE6A-23CD3A4273FB}" filter="1" showAutoFilter="1">
      <autoFilter ref="$A$1:$AN$756"/>
    </customSheetView>
    <customSheetView guid="{C74249C5-9CDF-4593-94EB-41D086B5D397}" filter="1" showAutoFilter="1">
      <autoFilter ref="$A$1:$AK$75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FBECED7-FBBC-42D1-9155-2C24477C4A1A}" filter="1" showAutoFilter="1">
      <autoFilter ref="$A$2:$AQ$75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C7CC99B-E1ED-4F28-8773-A385279FA73E}" filter="1" showAutoFilter="1">
      <autoFilter ref="$A$2:$AO$756"/>
    </customSheetView>
    <customSheetView guid="{297C6BE9-5A2D-4DFD-BFA0-C025ECD0ECA6}" filter="1" showAutoFilter="1">
      <autoFilter ref="$B$2:$AI$76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66B8183-7271-4D1D-9E8C-F8FD87342D7C}" filter="1" showAutoFilter="1">
      <autoFilter ref="$K$2:$K$764"/>
    </customSheetView>
  </customSheetViews>
  <mergeCells count="5">
    <mergeCell ref="A1:F1"/>
    <mergeCell ref="H1:I1"/>
    <mergeCell ref="J1:P1"/>
    <mergeCell ref="S1:Y1"/>
    <mergeCell ref="Z1:AJ1"/>
  </mergeCells>
  <conditionalFormatting sqref="E3:E758">
    <cfRule type="cellIs" dxfId="0" priority="1" operator="equal">
      <formula>"Conquest"</formula>
    </cfRule>
  </conditionalFormatting>
  <conditionalFormatting sqref="E3:E758">
    <cfRule type="cellIs" dxfId="1" priority="2" operator="equal">
      <formula>"Voga"</formula>
    </cfRule>
  </conditionalFormatting>
  <conditionalFormatting sqref="W3:W508 W511:W758">
    <cfRule type="notContainsBlanks" dxfId="2" priority="3">
      <formula>LEN(TRIM(W3))&gt;0</formula>
    </cfRule>
  </conditionalFormatting>
  <dataValidations>
    <dataValidation type="list" allowBlank="1" showErrorMessage="1" sqref="W3:W508 W510 W512:W758">
      <formula1>"Conservador,Moderado,Arrojado"</formula1>
    </dataValidation>
    <dataValidation type="list" allowBlank="1" showErrorMessage="1" sqref="V3:V758">
      <formula1>"Ativo,Inativo,Encerrado"</formula1>
    </dataValidation>
    <dataValidation type="list" allowBlank="1" showErrorMessage="1" sqref="D3:D758">
      <formula1>"Bluemetrix,Voga,Conquest,VcInvest,Bluemetrix (MI),Altum,Poupinvista"</formula1>
    </dataValidation>
    <dataValidation type="list" allowBlank="1" showErrorMessage="1" sqref="X3:X160 X163:X508 X510 X512:X758">
      <formula1>"Não Qualificado,Qualificado,Profissional"</formula1>
    </dataValidation>
    <dataValidation type="list" allowBlank="1" showErrorMessage="1" sqref="I3:I758">
      <formula1>"------,Sem Saldo,STVM Entrada,STVM Saída,Alteração de C.A,Monitoramento,Bloqueado"</formula1>
    </dataValidation>
    <dataValidation type="list" allowBlank="1" showErrorMessage="1" sqref="O3:O758">
      <formula1>"IBOV,CDI,------,IFIX,SMALL,S&amp;P 500"</formula1>
    </dataValidation>
    <dataValidation type="list" allowBlank="1" showErrorMessage="1" sqref="E3:E758">
      <formula1>"DF,GO,SUL,SP"</formula1>
    </dataValidation>
    <dataValidation type="list" allowBlank="1" showErrorMessage="1" sqref="H3:H758">
      <formula1>"Ativo,Inativo,Encerrado,Pode Operar"</formula1>
    </dataValidation>
    <dataValidation type="list" allowBlank="1" showErrorMessage="1" sqref="S3:S75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2518</v>
      </c>
      <c r="B1" s="303"/>
      <c r="C1" s="303"/>
      <c r="D1" s="303"/>
      <c r="E1" s="303"/>
      <c r="F1" s="304"/>
      <c r="G1" s="305" t="s">
        <v>73</v>
      </c>
      <c r="H1" s="306" t="s">
        <v>74</v>
      </c>
      <c r="I1" s="304"/>
      <c r="J1" s="302" t="s">
        <v>2518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2519</v>
      </c>
      <c r="U1" s="308" t="s">
        <v>2518</v>
      </c>
      <c r="V1" s="309" t="s">
        <v>75</v>
      </c>
      <c r="W1" s="303"/>
      <c r="X1" s="303"/>
      <c r="Y1" s="303"/>
      <c r="Z1" s="303"/>
      <c r="AA1" s="303"/>
      <c r="AB1" s="303"/>
      <c r="AC1" s="303"/>
      <c r="AD1" s="304"/>
      <c r="AE1" s="310" t="s">
        <v>76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77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78</v>
      </c>
      <c r="H2" s="4" t="s">
        <v>79</v>
      </c>
      <c r="I2" s="315" t="s">
        <v>80</v>
      </c>
      <c r="J2" s="3" t="s">
        <v>81</v>
      </c>
      <c r="K2" s="34" t="s">
        <v>82</v>
      </c>
      <c r="L2" s="3" t="s">
        <v>83</v>
      </c>
      <c r="M2" s="34" t="s">
        <v>9</v>
      </c>
      <c r="N2" s="34" t="s">
        <v>84</v>
      </c>
      <c r="O2" s="3" t="s">
        <v>2520</v>
      </c>
      <c r="P2" s="3" t="s">
        <v>12</v>
      </c>
      <c r="Q2" s="4" t="s">
        <v>2521</v>
      </c>
      <c r="R2" s="4" t="s">
        <v>2522</v>
      </c>
      <c r="S2" s="3" t="s">
        <v>2523</v>
      </c>
      <c r="T2" s="4" t="s">
        <v>86</v>
      </c>
      <c r="U2" s="4" t="s">
        <v>2524</v>
      </c>
      <c r="V2" s="2" t="s">
        <v>2525</v>
      </c>
      <c r="W2" s="33" t="s">
        <v>38</v>
      </c>
      <c r="X2" s="34" t="s">
        <v>39</v>
      </c>
      <c r="Y2" s="1" t="s">
        <v>89</v>
      </c>
      <c r="Z2" s="2" t="s">
        <v>2526</v>
      </c>
      <c r="AA2" s="3" t="s">
        <v>90</v>
      </c>
      <c r="AB2" s="3" t="s">
        <v>90</v>
      </c>
      <c r="AC2" s="1" t="s">
        <v>91</v>
      </c>
      <c r="AD2" s="35" t="s">
        <v>2527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2528</v>
      </c>
      <c r="B3" s="317" t="s">
        <v>2529</v>
      </c>
      <c r="C3" s="318" t="s">
        <v>2530</v>
      </c>
      <c r="D3" s="319" t="s">
        <v>2531</v>
      </c>
      <c r="E3" s="319" t="s">
        <v>29</v>
      </c>
      <c r="F3" s="319" t="s">
        <v>2532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140</v>
      </c>
      <c r="I3" s="51" t="s">
        <v>213</v>
      </c>
      <c r="J3" s="319" t="str">
        <f t="shared" ref="J3:J395" si="2">IF(T3=0,"Não","Sim")</f>
        <v>Não</v>
      </c>
      <c r="K3" s="320">
        <v>43570.0</v>
      </c>
      <c r="L3" s="95"/>
      <c r="M3" s="95" t="s">
        <v>98</v>
      </c>
      <c r="N3" s="321">
        <v>0.01</v>
      </c>
      <c r="O3" s="319" t="s">
        <v>2533</v>
      </c>
      <c r="P3" s="322">
        <v>0.0</v>
      </c>
      <c r="Q3" s="319" t="str">
        <f>IFERROR(VLOOKUP(F3,'Cadastro de assessores'!A:B,2,FALSE),"Não Cadastrado")</f>
        <v>17573</v>
      </c>
      <c r="R3" s="319" t="s">
        <v>97</v>
      </c>
      <c r="S3" s="320">
        <v>43577.0</v>
      </c>
      <c r="T3" s="169"/>
      <c r="U3" s="323" t="s">
        <v>2534</v>
      </c>
      <c r="V3" s="45" t="s">
        <v>99</v>
      </c>
      <c r="W3" s="324" t="s">
        <v>2535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110</v>
      </c>
      <c r="AC3" s="95"/>
      <c r="AD3" s="95" t="s">
        <v>2536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2528</v>
      </c>
      <c r="B4" s="42" t="s">
        <v>2537</v>
      </c>
      <c r="C4" s="329" t="s">
        <v>2538</v>
      </c>
      <c r="D4" s="319" t="s">
        <v>18</v>
      </c>
      <c r="E4" s="319" t="s">
        <v>170</v>
      </c>
      <c r="F4" s="319" t="s">
        <v>191</v>
      </c>
      <c r="G4" s="44" t="str">
        <f t="shared" si="1"/>
        <v>Augusto</v>
      </c>
      <c r="H4" s="165" t="s">
        <v>140</v>
      </c>
      <c r="I4" s="51" t="s">
        <v>213</v>
      </c>
      <c r="J4" s="319" t="str">
        <f t="shared" si="2"/>
        <v>Não</v>
      </c>
      <c r="K4" s="320">
        <v>44664.0</v>
      </c>
      <c r="L4" s="95"/>
      <c r="M4" s="95" t="s">
        <v>98</v>
      </c>
      <c r="N4" s="117">
        <v>0.012</v>
      </c>
      <c r="O4" s="319" t="s">
        <v>2533</v>
      </c>
      <c r="P4" s="322">
        <v>0.0</v>
      </c>
      <c r="Q4" s="319" t="str">
        <f>IFERROR(VLOOKUP(F4,'Cadastro de assessores'!A:B,2,FALSE),"Não Cadastrado")</f>
        <v>28411</v>
      </c>
      <c r="R4" s="319" t="s">
        <v>97</v>
      </c>
      <c r="S4" s="320">
        <v>44664.0</v>
      </c>
      <c r="T4" s="63"/>
      <c r="U4" s="50" t="s">
        <v>2539</v>
      </c>
      <c r="V4" s="45" t="s">
        <v>99</v>
      </c>
      <c r="W4" s="5" t="s">
        <v>2540</v>
      </c>
      <c r="X4" s="164" t="s">
        <v>174</v>
      </c>
      <c r="Y4" s="51" t="str">
        <f t="shared" si="3"/>
        <v>Ativo</v>
      </c>
      <c r="Z4" s="325"/>
      <c r="AA4" s="95" t="str">
        <f t="shared" si="4"/>
        <v>Varejo</v>
      </c>
      <c r="AB4" s="13" t="s">
        <v>110</v>
      </c>
      <c r="AC4" s="95"/>
      <c r="AD4" s="95" t="s">
        <v>2541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2528</v>
      </c>
      <c r="B5" s="235" t="s">
        <v>2542</v>
      </c>
      <c r="C5" s="330" t="s">
        <v>2543</v>
      </c>
      <c r="D5" s="319" t="s">
        <v>2531</v>
      </c>
      <c r="E5" s="319" t="s">
        <v>29</v>
      </c>
      <c r="F5" s="95" t="s">
        <v>2544</v>
      </c>
      <c r="G5" s="44" t="str">
        <f t="shared" si="1"/>
        <v>Augusto</v>
      </c>
      <c r="H5" s="331" t="s">
        <v>180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2545</v>
      </c>
      <c r="S5" s="332">
        <v>43874.0</v>
      </c>
      <c r="T5" s="63"/>
      <c r="U5" s="74"/>
      <c r="V5" s="45" t="s">
        <v>99</v>
      </c>
      <c r="W5" s="13" t="s">
        <v>2546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2547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2548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2528</v>
      </c>
      <c r="B6" s="42" t="s">
        <v>2549</v>
      </c>
      <c r="C6" s="329" t="s">
        <v>2550</v>
      </c>
      <c r="D6" s="319" t="s">
        <v>18</v>
      </c>
      <c r="E6" s="319" t="s">
        <v>170</v>
      </c>
      <c r="F6" s="319" t="s">
        <v>191</v>
      </c>
      <c r="G6" s="44" t="str">
        <f t="shared" si="1"/>
        <v>Augusto</v>
      </c>
      <c r="H6" s="165" t="s">
        <v>140</v>
      </c>
      <c r="I6" s="51" t="s">
        <v>213</v>
      </c>
      <c r="J6" s="319" t="str">
        <f t="shared" si="2"/>
        <v>Não</v>
      </c>
      <c r="K6" s="320">
        <v>44321.0</v>
      </c>
      <c r="L6" s="95"/>
      <c r="M6" s="95" t="s">
        <v>98</v>
      </c>
      <c r="N6" s="117">
        <v>0.012</v>
      </c>
      <c r="O6" s="319" t="s">
        <v>2533</v>
      </c>
      <c r="P6" s="322">
        <v>0.0</v>
      </c>
      <c r="Q6" s="319" t="str">
        <f>IFERROR(VLOOKUP(F6,'Cadastro de assessores'!A:B,2,FALSE),"Não Cadastrado")</f>
        <v>28411</v>
      </c>
      <c r="R6" s="319" t="s">
        <v>97</v>
      </c>
      <c r="S6" s="320">
        <v>44321.0</v>
      </c>
      <c r="T6" s="63"/>
      <c r="U6" s="50" t="s">
        <v>2551</v>
      </c>
      <c r="V6" s="45" t="s">
        <v>99</v>
      </c>
      <c r="W6" s="5" t="s">
        <v>2552</v>
      </c>
      <c r="X6" s="164" t="s">
        <v>174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101</v>
      </c>
      <c r="AC6" s="95"/>
      <c r="AD6" s="95" t="s">
        <v>2541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2528</v>
      </c>
      <c r="B7" s="317" t="s">
        <v>2553</v>
      </c>
      <c r="C7" s="330" t="s">
        <v>2554</v>
      </c>
      <c r="D7" s="319" t="s">
        <v>2531</v>
      </c>
      <c r="E7" s="319" t="s">
        <v>29</v>
      </c>
      <c r="F7" s="319" t="s">
        <v>2544</v>
      </c>
      <c r="G7" s="44" t="str">
        <f t="shared" si="1"/>
        <v>Augusto</v>
      </c>
      <c r="H7" s="165" t="s">
        <v>140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98</v>
      </c>
      <c r="N7" s="333">
        <v>0.012</v>
      </c>
      <c r="O7" s="319" t="s">
        <v>2533</v>
      </c>
      <c r="P7" s="322">
        <v>0.0</v>
      </c>
      <c r="Q7" s="319" t="str">
        <f>IFERROR(VLOOKUP(F7,'Cadastro de assessores'!A:B,2,FALSE),"Não Cadastrado")</f>
        <v>2971</v>
      </c>
      <c r="R7" s="319" t="s">
        <v>97</v>
      </c>
      <c r="S7" s="334">
        <v>43775.0</v>
      </c>
      <c r="T7" s="74"/>
      <c r="U7" s="169" t="s">
        <v>2555</v>
      </c>
      <c r="V7" s="45" t="s">
        <v>99</v>
      </c>
      <c r="W7" s="324" t="s">
        <v>2556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110</v>
      </c>
      <c r="AC7" s="95"/>
      <c r="AD7" s="95" t="s">
        <v>2557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2528</v>
      </c>
      <c r="B8" s="235" t="s">
        <v>2558</v>
      </c>
      <c r="C8" s="330" t="s">
        <v>2559</v>
      </c>
      <c r="D8" s="319" t="s">
        <v>18</v>
      </c>
      <c r="E8" s="319" t="s">
        <v>29</v>
      </c>
      <c r="F8" s="319" t="s">
        <v>148</v>
      </c>
      <c r="G8" s="44" t="str">
        <f t="shared" si="1"/>
        <v>Augusto</v>
      </c>
      <c r="H8" s="331" t="s">
        <v>97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98</v>
      </c>
      <c r="N8" s="333">
        <v>0.012</v>
      </c>
      <c r="O8" s="319" t="s">
        <v>2533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97</v>
      </c>
      <c r="S8" s="334">
        <v>43805.0</v>
      </c>
      <c r="T8" s="169"/>
      <c r="U8" s="335" t="s">
        <v>2560</v>
      </c>
      <c r="V8" s="45" t="s">
        <v>99</v>
      </c>
      <c r="W8" s="13" t="s">
        <v>2561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110</v>
      </c>
      <c r="AC8" s="95"/>
      <c r="AD8" s="95" t="s">
        <v>2562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2528</v>
      </c>
      <c r="B9" s="235" t="s">
        <v>133</v>
      </c>
      <c r="C9" s="330" t="s">
        <v>2563</v>
      </c>
      <c r="D9" s="319" t="s">
        <v>18</v>
      </c>
      <c r="E9" s="319" t="s">
        <v>29</v>
      </c>
      <c r="F9" s="95" t="s">
        <v>2194</v>
      </c>
      <c r="G9" s="44" t="str">
        <f t="shared" si="1"/>
        <v>Augusto</v>
      </c>
      <c r="H9" s="331" t="s">
        <v>180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2545</v>
      </c>
      <c r="S9" s="332">
        <v>44006.0</v>
      </c>
      <c r="T9" s="74"/>
      <c r="U9" s="169" t="s">
        <v>2564</v>
      </c>
      <c r="V9" s="45" t="s">
        <v>99</v>
      </c>
      <c r="W9" s="13" t="s">
        <v>136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2547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2548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2528</v>
      </c>
      <c r="B10" s="235" t="s">
        <v>2565</v>
      </c>
      <c r="C10" s="330" t="s">
        <v>2566</v>
      </c>
      <c r="D10" s="319" t="s">
        <v>2531</v>
      </c>
      <c r="E10" s="319" t="s">
        <v>29</v>
      </c>
      <c r="F10" s="95" t="s">
        <v>2532</v>
      </c>
      <c r="G10" s="44" t="str">
        <f t="shared" si="1"/>
        <v>Augusto</v>
      </c>
      <c r="H10" s="331" t="s">
        <v>180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2545</v>
      </c>
      <c r="S10" s="337">
        <v>43753.0</v>
      </c>
      <c r="T10" s="74"/>
      <c r="U10" s="169" t="s">
        <v>2567</v>
      </c>
      <c r="V10" s="45" t="s">
        <v>99</v>
      </c>
      <c r="W10" s="13" t="s">
        <v>2568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110</v>
      </c>
      <c r="AC10" s="95"/>
      <c r="AD10" s="95" t="s">
        <v>2562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2548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2528</v>
      </c>
      <c r="B11" s="317" t="s">
        <v>2569</v>
      </c>
      <c r="C11" s="330" t="s">
        <v>2570</v>
      </c>
      <c r="D11" s="319" t="s">
        <v>18</v>
      </c>
      <c r="E11" s="319" t="s">
        <v>29</v>
      </c>
      <c r="F11" s="319" t="s">
        <v>148</v>
      </c>
      <c r="G11" s="44" t="str">
        <f t="shared" si="1"/>
        <v>Augusto</v>
      </c>
      <c r="H11" s="165" t="s">
        <v>140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140</v>
      </c>
      <c r="S11" s="320">
        <v>43677.0</v>
      </c>
      <c r="T11" s="339" t="s">
        <v>2571</v>
      </c>
      <c r="U11" s="335" t="s">
        <v>2560</v>
      </c>
      <c r="V11" s="45" t="s">
        <v>99</v>
      </c>
      <c r="W11" s="324" t="s">
        <v>2572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110</v>
      </c>
      <c r="AC11" s="95"/>
      <c r="AD11" s="95" t="s">
        <v>2573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2528</v>
      </c>
      <c r="B12" s="239" t="s">
        <v>2574</v>
      </c>
      <c r="C12" s="330" t="s">
        <v>2575</v>
      </c>
      <c r="D12" s="319" t="s">
        <v>2531</v>
      </c>
      <c r="E12" s="319" t="s">
        <v>29</v>
      </c>
      <c r="F12" s="95" t="s">
        <v>2544</v>
      </c>
      <c r="G12" s="44" t="str">
        <f t="shared" si="1"/>
        <v>Augusto</v>
      </c>
      <c r="H12" s="331" t="s">
        <v>180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98</v>
      </c>
      <c r="N12" s="333">
        <v>0.012</v>
      </c>
      <c r="O12" s="319" t="s">
        <v>2533</v>
      </c>
      <c r="P12" s="322">
        <v>0.0</v>
      </c>
      <c r="Q12" s="95" t="str">
        <f>IFERROR(VLOOKUP(F12,'Cadastro de assessores'!A:B,2,FALSE),"Não Cadastrado")</f>
        <v>2971</v>
      </c>
      <c r="R12" s="95" t="s">
        <v>2545</v>
      </c>
      <c r="S12" s="332">
        <v>43633.0</v>
      </c>
      <c r="T12" s="74"/>
      <c r="U12" s="169" t="s">
        <v>2576</v>
      </c>
      <c r="V12" s="45" t="s">
        <v>99</v>
      </c>
      <c r="W12" s="13" t="s">
        <v>2577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2578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2548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2528</v>
      </c>
      <c r="B13" s="235" t="s">
        <v>2579</v>
      </c>
      <c r="C13" s="330" t="s">
        <v>2580</v>
      </c>
      <c r="D13" s="319" t="s">
        <v>2531</v>
      </c>
      <c r="E13" s="319" t="s">
        <v>29</v>
      </c>
      <c r="F13" s="95" t="s">
        <v>2532</v>
      </c>
      <c r="G13" s="44" t="str">
        <f t="shared" si="1"/>
        <v>Augusto</v>
      </c>
      <c r="H13" s="331" t="s">
        <v>180</v>
      </c>
      <c r="I13" s="46" t="s">
        <v>24</v>
      </c>
      <c r="J13" s="319" t="str">
        <f t="shared" si="2"/>
        <v>Não</v>
      </c>
      <c r="K13" s="95" t="s">
        <v>2581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2545</v>
      </c>
      <c r="S13" s="95" t="s">
        <v>2582</v>
      </c>
      <c r="T13" s="74"/>
      <c r="U13" s="169"/>
      <c r="V13" s="45" t="s">
        <v>99</v>
      </c>
      <c r="W13" s="13" t="s">
        <v>2583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2584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2548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2528</v>
      </c>
      <c r="B14" s="55" t="s">
        <v>2585</v>
      </c>
      <c r="C14" s="330" t="s">
        <v>2586</v>
      </c>
      <c r="D14" s="319" t="s">
        <v>18</v>
      </c>
      <c r="E14" s="319" t="s">
        <v>29</v>
      </c>
      <c r="F14" s="319" t="s">
        <v>2587</v>
      </c>
      <c r="G14" s="44" t="str">
        <f t="shared" si="1"/>
        <v>Breno</v>
      </c>
      <c r="H14" s="165" t="s">
        <v>97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3">
        <v>0.01</v>
      </c>
      <c r="O14" s="319" t="s">
        <v>2533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99</v>
      </c>
      <c r="W14" s="5" t="s">
        <v>2588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110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2528</v>
      </c>
      <c r="B15" s="55" t="s">
        <v>2585</v>
      </c>
      <c r="C15" s="330" t="s">
        <v>2589</v>
      </c>
      <c r="D15" s="319" t="s">
        <v>18</v>
      </c>
      <c r="E15" s="319" t="s">
        <v>29</v>
      </c>
      <c r="F15" s="319" t="s">
        <v>2587</v>
      </c>
      <c r="G15" s="44" t="str">
        <f t="shared" si="1"/>
        <v>Breno</v>
      </c>
      <c r="H15" s="165" t="s">
        <v>97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184</v>
      </c>
      <c r="N15" s="333">
        <v>0.025</v>
      </c>
      <c r="O15" s="319" t="s">
        <v>185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99</v>
      </c>
      <c r="W15" s="340" t="s">
        <v>2588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110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2528</v>
      </c>
      <c r="B16" s="42" t="s">
        <v>168</v>
      </c>
      <c r="C16" s="329" t="s">
        <v>2590</v>
      </c>
      <c r="D16" s="319" t="s">
        <v>18</v>
      </c>
      <c r="E16" s="319" t="s">
        <v>170</v>
      </c>
      <c r="F16" s="319" t="s">
        <v>171</v>
      </c>
      <c r="G16" s="44" t="str">
        <f t="shared" si="1"/>
        <v>Augusto</v>
      </c>
      <c r="H16" s="165" t="s">
        <v>97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97</v>
      </c>
      <c r="S16" s="320">
        <v>44321.0</v>
      </c>
      <c r="T16" s="50"/>
      <c r="U16" s="50"/>
      <c r="V16" s="45" t="s">
        <v>99</v>
      </c>
      <c r="W16" s="5" t="s">
        <v>173</v>
      </c>
      <c r="X16" s="164" t="s">
        <v>174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110</v>
      </c>
      <c r="AC16" s="95"/>
      <c r="AD16" s="95" t="s">
        <v>2591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2528</v>
      </c>
      <c r="B17" s="42" t="s">
        <v>2592</v>
      </c>
      <c r="C17" s="329" t="s">
        <v>2593</v>
      </c>
      <c r="D17" s="319" t="s">
        <v>2531</v>
      </c>
      <c r="E17" s="319" t="s">
        <v>29</v>
      </c>
      <c r="F17" s="319" t="s">
        <v>2544</v>
      </c>
      <c r="G17" s="44" t="str">
        <f t="shared" si="1"/>
        <v>Augusto</v>
      </c>
      <c r="H17" s="165" t="s">
        <v>140</v>
      </c>
      <c r="I17" s="51" t="s">
        <v>213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97</v>
      </c>
      <c r="S17" s="320">
        <v>44182.0</v>
      </c>
      <c r="T17" s="50"/>
      <c r="U17" s="50" t="s">
        <v>2594</v>
      </c>
      <c r="V17" s="45" t="s">
        <v>99</v>
      </c>
      <c r="W17" s="5" t="s">
        <v>2595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110</v>
      </c>
      <c r="AC17" s="95"/>
      <c r="AD17" s="95" t="s">
        <v>2596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2528</v>
      </c>
      <c r="B18" s="156" t="s">
        <v>70</v>
      </c>
      <c r="C18" s="341">
        <v>498190.0</v>
      </c>
      <c r="D18" s="319" t="s">
        <v>18</v>
      </c>
      <c r="E18" s="319" t="s">
        <v>170</v>
      </c>
      <c r="F18" s="95" t="s">
        <v>191</v>
      </c>
      <c r="G18" s="44" t="str">
        <f t="shared" si="1"/>
        <v>Augusto</v>
      </c>
      <c r="H18" s="331" t="s">
        <v>140</v>
      </c>
      <c r="I18" s="51" t="s">
        <v>213</v>
      </c>
      <c r="J18" s="319" t="str">
        <f t="shared" si="2"/>
        <v>Não</v>
      </c>
      <c r="K18" s="72">
        <v>44698.0</v>
      </c>
      <c r="L18" s="144"/>
      <c r="M18" s="95" t="s">
        <v>98</v>
      </c>
      <c r="N18" s="321">
        <v>0.012</v>
      </c>
      <c r="O18" s="319" t="s">
        <v>2533</v>
      </c>
      <c r="P18" s="322">
        <v>0.0</v>
      </c>
      <c r="Q18" s="319" t="str">
        <f>IFERROR(VLOOKUP(F18,'Cadastro de assessores'!A:B,2,FALSE),"Não Cadastrado")</f>
        <v>28411</v>
      </c>
      <c r="R18" s="319" t="s">
        <v>97</v>
      </c>
      <c r="S18" s="72">
        <v>44698.0</v>
      </c>
      <c r="T18" s="50"/>
      <c r="U18" s="50"/>
      <c r="V18" s="45" t="s">
        <v>99</v>
      </c>
      <c r="W18" s="11" t="s">
        <v>194</v>
      </c>
      <c r="X18" s="24" t="s">
        <v>174</v>
      </c>
      <c r="Y18" s="51" t="str">
        <f t="shared" si="3"/>
        <v>Ativo</v>
      </c>
      <c r="Z18" s="325"/>
      <c r="AA18" s="95" t="str">
        <f t="shared" si="4"/>
        <v/>
      </c>
      <c r="AB18" s="13" t="s">
        <v>101</v>
      </c>
      <c r="AC18" s="95"/>
      <c r="AD18" s="45" t="s">
        <v>2597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2528</v>
      </c>
      <c r="B19" s="156" t="s">
        <v>2598</v>
      </c>
      <c r="C19" s="341">
        <v>6274118.0</v>
      </c>
      <c r="D19" s="319" t="s">
        <v>18</v>
      </c>
      <c r="E19" s="319" t="s">
        <v>29</v>
      </c>
      <c r="F19" s="45" t="s">
        <v>135</v>
      </c>
      <c r="G19" s="44" t="str">
        <f t="shared" si="1"/>
        <v>Augusto</v>
      </c>
      <c r="H19" s="331" t="s">
        <v>180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98</v>
      </c>
      <c r="N19" s="321">
        <v>0.012</v>
      </c>
      <c r="O19" s="319" t="s">
        <v>2533</v>
      </c>
      <c r="P19" s="322">
        <v>0.0</v>
      </c>
      <c r="Q19" s="319">
        <f>IFERROR(VLOOKUP(F19,'Cadastro de assessores'!A:B,2,FALSE),"Não Cadastrado")</f>
        <v>12332</v>
      </c>
      <c r="R19" s="319" t="s">
        <v>97</v>
      </c>
      <c r="S19" s="72">
        <v>44433.0</v>
      </c>
      <c r="T19" s="50"/>
      <c r="U19" s="323" t="s">
        <v>2599</v>
      </c>
      <c r="V19" s="45" t="s">
        <v>99</v>
      </c>
      <c r="W19" s="11" t="s">
        <v>2600</v>
      </c>
      <c r="X19" s="45" t="s">
        <v>145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110</v>
      </c>
      <c r="AC19" s="95"/>
      <c r="AD19" s="45" t="s">
        <v>2601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2528</v>
      </c>
      <c r="B20" s="239" t="s">
        <v>2602</v>
      </c>
      <c r="C20" s="330" t="s">
        <v>2603</v>
      </c>
      <c r="D20" s="319" t="s">
        <v>2531</v>
      </c>
      <c r="E20" s="319" t="s">
        <v>29</v>
      </c>
      <c r="F20" s="95" t="s">
        <v>2532</v>
      </c>
      <c r="G20" s="44" t="str">
        <f t="shared" si="1"/>
        <v>Augusto</v>
      </c>
      <c r="H20" s="331" t="s">
        <v>180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2545</v>
      </c>
      <c r="S20" s="332">
        <v>43745.0</v>
      </c>
      <c r="T20" s="74"/>
      <c r="U20" s="169"/>
      <c r="V20" s="45" t="s">
        <v>99</v>
      </c>
      <c r="W20" s="13" t="s">
        <v>2604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110</v>
      </c>
      <c r="AC20" s="95"/>
      <c r="AD20" s="95" t="s">
        <v>2605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2548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2528</v>
      </c>
      <c r="B21" s="239" t="s">
        <v>2606</v>
      </c>
      <c r="C21" s="329">
        <v>3791512.0</v>
      </c>
      <c r="D21" s="319" t="s">
        <v>18</v>
      </c>
      <c r="E21" s="319" t="s">
        <v>29</v>
      </c>
      <c r="F21" s="95" t="s">
        <v>135</v>
      </c>
      <c r="G21" s="44" t="str">
        <f t="shared" si="1"/>
        <v>Breno</v>
      </c>
      <c r="H21" s="165" t="s">
        <v>97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3">
        <v>0.007</v>
      </c>
      <c r="O21" s="319" t="s">
        <v>2533</v>
      </c>
      <c r="P21" s="322">
        <v>0.0</v>
      </c>
      <c r="Q21" s="319"/>
      <c r="R21" s="319"/>
      <c r="S21" s="334"/>
      <c r="T21" s="50"/>
      <c r="U21" s="50"/>
      <c r="V21" s="45" t="s">
        <v>99</v>
      </c>
      <c r="W21" s="13" t="s">
        <v>2607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110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2528</v>
      </c>
      <c r="B22" s="61" t="s">
        <v>2608</v>
      </c>
      <c r="C22" s="144">
        <v>2538527.0</v>
      </c>
      <c r="D22" s="319" t="s">
        <v>18</v>
      </c>
      <c r="E22" s="319" t="s">
        <v>170</v>
      </c>
      <c r="F22" s="95" t="s">
        <v>171</v>
      </c>
      <c r="G22" s="44" t="str">
        <f t="shared" si="1"/>
        <v>Augusto</v>
      </c>
      <c r="H22" s="331" t="s">
        <v>140</v>
      </c>
      <c r="I22" s="51" t="s">
        <v>213</v>
      </c>
      <c r="J22" s="319" t="str">
        <f t="shared" si="2"/>
        <v>Não</v>
      </c>
      <c r="K22" s="334">
        <v>44512.0</v>
      </c>
      <c r="L22" s="45"/>
      <c r="M22" s="95" t="s">
        <v>55</v>
      </c>
      <c r="N22" s="333">
        <v>0.007</v>
      </c>
      <c r="O22" s="319" t="s">
        <v>2533</v>
      </c>
      <c r="P22" s="322">
        <v>0.0</v>
      </c>
      <c r="Q22" s="319" t="str">
        <f>IFERROR(VLOOKUP(F22,'Cadastro de assessores'!A:B,2,FALSE),"Não Cadastrado")</f>
        <v>250</v>
      </c>
      <c r="R22" s="319" t="s">
        <v>97</v>
      </c>
      <c r="S22" s="334">
        <v>44512.0</v>
      </c>
      <c r="T22" s="50"/>
      <c r="U22" s="50"/>
      <c r="V22" s="45" t="s">
        <v>99</v>
      </c>
      <c r="W22" s="5" t="s">
        <v>238</v>
      </c>
      <c r="X22" s="164" t="s">
        <v>174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110</v>
      </c>
      <c r="AC22" s="95"/>
      <c r="AD22" s="95" t="s">
        <v>2591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2528</v>
      </c>
      <c r="B23" s="343" t="s">
        <v>239</v>
      </c>
      <c r="C23" s="330" t="s">
        <v>2609</v>
      </c>
      <c r="D23" s="319" t="s">
        <v>18</v>
      </c>
      <c r="E23" s="319" t="s">
        <v>170</v>
      </c>
      <c r="F23" s="319" t="s">
        <v>171</v>
      </c>
      <c r="G23" s="44" t="str">
        <f t="shared" si="1"/>
        <v>Augusto</v>
      </c>
      <c r="H23" s="165" t="s">
        <v>140</v>
      </c>
      <c r="I23" s="51" t="s">
        <v>213</v>
      </c>
      <c r="J23" s="319" t="str">
        <f t="shared" si="2"/>
        <v>Não</v>
      </c>
      <c r="K23" s="332">
        <v>44266.0</v>
      </c>
      <c r="L23" s="95"/>
      <c r="M23" s="95" t="s">
        <v>263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97</v>
      </c>
      <c r="S23" s="332">
        <v>44266.0</v>
      </c>
      <c r="T23" s="74"/>
      <c r="U23" s="169" t="s">
        <v>2610</v>
      </c>
      <c r="V23" s="45" t="s">
        <v>99</v>
      </c>
      <c r="W23" s="324" t="s">
        <v>242</v>
      </c>
      <c r="X23" s="164" t="s">
        <v>174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101</v>
      </c>
      <c r="AC23" s="95"/>
      <c r="AD23" s="95" t="s">
        <v>2611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2528</v>
      </c>
      <c r="B24" s="55" t="s">
        <v>2612</v>
      </c>
      <c r="C24" s="329" t="s">
        <v>2613</v>
      </c>
      <c r="D24" s="319" t="s">
        <v>18</v>
      </c>
      <c r="E24" s="319" t="s">
        <v>170</v>
      </c>
      <c r="F24" s="319" t="s">
        <v>171</v>
      </c>
      <c r="G24" s="44" t="str">
        <f t="shared" si="1"/>
        <v>Augusto</v>
      </c>
      <c r="H24" s="165" t="s">
        <v>140</v>
      </c>
      <c r="I24" s="51" t="s">
        <v>213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97</v>
      </c>
      <c r="S24" s="320">
        <v>44319.0</v>
      </c>
      <c r="T24" s="74"/>
      <c r="U24" s="50" t="s">
        <v>2614</v>
      </c>
      <c r="V24" s="45" t="s">
        <v>99</v>
      </c>
      <c r="W24" s="5" t="s">
        <v>247</v>
      </c>
      <c r="X24" s="164" t="s">
        <v>174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110</v>
      </c>
      <c r="AC24" s="95"/>
      <c r="AD24" s="95" t="s">
        <v>2591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2528</v>
      </c>
      <c r="B25" s="343" t="s">
        <v>257</v>
      </c>
      <c r="C25" s="330" t="s">
        <v>2615</v>
      </c>
      <c r="D25" s="319" t="s">
        <v>18</v>
      </c>
      <c r="E25" s="319" t="s">
        <v>170</v>
      </c>
      <c r="F25" s="319" t="s">
        <v>2616</v>
      </c>
      <c r="G25" s="44" t="str">
        <f t="shared" si="1"/>
        <v>Augusto</v>
      </c>
      <c r="H25" s="331" t="s">
        <v>140</v>
      </c>
      <c r="I25" s="51" t="s">
        <v>141</v>
      </c>
      <c r="J25" s="319" t="str">
        <f t="shared" si="2"/>
        <v>Sim</v>
      </c>
      <c r="K25" s="320">
        <v>44263.0</v>
      </c>
      <c r="L25" s="95"/>
      <c r="M25" s="95" t="s">
        <v>98</v>
      </c>
      <c r="N25" s="333">
        <v>0.012</v>
      </c>
      <c r="O25" s="319" t="s">
        <v>2533</v>
      </c>
      <c r="P25" s="322">
        <v>0.0</v>
      </c>
      <c r="Q25" s="319" t="str">
        <f>IFERROR(VLOOKUP(F25,'Cadastro de assessores'!A:B,2,FALSE),"Não Cadastrado")</f>
        <v>22066</v>
      </c>
      <c r="R25" s="319" t="s">
        <v>97</v>
      </c>
      <c r="S25" s="320">
        <v>44263.0</v>
      </c>
      <c r="T25" s="344" t="s">
        <v>2617</v>
      </c>
      <c r="U25" s="323"/>
      <c r="V25" s="45" t="s">
        <v>99</v>
      </c>
      <c r="W25" s="324" t="s">
        <v>260</v>
      </c>
      <c r="X25" s="164" t="s">
        <v>174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110</v>
      </c>
      <c r="AC25" s="95"/>
      <c r="AD25" s="95" t="s">
        <v>2591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2528</v>
      </c>
      <c r="B26" s="42" t="s">
        <v>2618</v>
      </c>
      <c r="C26" s="345">
        <v>369447.0</v>
      </c>
      <c r="D26" s="346" t="s">
        <v>18</v>
      </c>
      <c r="E26" s="346" t="s">
        <v>170</v>
      </c>
      <c r="F26" s="345" t="s">
        <v>171</v>
      </c>
      <c r="G26" s="44" t="str">
        <f t="shared" si="1"/>
        <v>Augusto</v>
      </c>
      <c r="H26" s="347" t="s">
        <v>97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184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97</v>
      </c>
      <c r="S26" s="320">
        <v>44623.0</v>
      </c>
      <c r="T26" s="169"/>
      <c r="U26" s="169"/>
      <c r="V26" s="45" t="s">
        <v>99</v>
      </c>
      <c r="W26" s="5" t="s">
        <v>2619</v>
      </c>
      <c r="X26" s="164" t="s">
        <v>174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110</v>
      </c>
      <c r="AC26" s="95"/>
      <c r="AD26" s="95" t="s">
        <v>2591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2528</v>
      </c>
      <c r="B27" s="61" t="s">
        <v>2620</v>
      </c>
      <c r="C27" s="144">
        <v>4466499.0</v>
      </c>
      <c r="D27" s="319" t="s">
        <v>18</v>
      </c>
      <c r="E27" s="319" t="s">
        <v>170</v>
      </c>
      <c r="F27" s="93" t="s">
        <v>191</v>
      </c>
      <c r="G27" s="44" t="str">
        <f t="shared" si="1"/>
        <v>Augusto</v>
      </c>
      <c r="H27" s="165" t="s">
        <v>140</v>
      </c>
      <c r="I27" s="51" t="s">
        <v>213</v>
      </c>
      <c r="J27" s="319" t="str">
        <f t="shared" si="2"/>
        <v>Não</v>
      </c>
      <c r="K27" s="320">
        <v>44670.0</v>
      </c>
      <c r="L27" s="95"/>
      <c r="M27" s="95" t="s">
        <v>98</v>
      </c>
      <c r="N27" s="333">
        <v>0.012</v>
      </c>
      <c r="O27" s="319" t="s">
        <v>2533</v>
      </c>
      <c r="P27" s="322">
        <v>0.0</v>
      </c>
      <c r="Q27" s="319" t="str">
        <f>IFERROR(VLOOKUP(F27,'Cadastro de assessores'!A:B,2,FALSE),"Não Cadastrado")</f>
        <v>28411</v>
      </c>
      <c r="R27" s="319" t="s">
        <v>97</v>
      </c>
      <c r="S27" s="320">
        <v>44670.0</v>
      </c>
      <c r="T27" s="169"/>
      <c r="U27" s="63"/>
      <c r="V27" s="45" t="s">
        <v>99</v>
      </c>
      <c r="W27" s="5" t="s">
        <v>256</v>
      </c>
      <c r="X27" s="164" t="s">
        <v>174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110</v>
      </c>
      <c r="AC27" s="95"/>
      <c r="AD27" s="95" t="s">
        <v>2591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2528</v>
      </c>
      <c r="B28" s="61" t="s">
        <v>2621</v>
      </c>
      <c r="C28" s="45">
        <v>3525740.0</v>
      </c>
      <c r="D28" s="319" t="s">
        <v>18</v>
      </c>
      <c r="E28" s="319" t="s">
        <v>170</v>
      </c>
      <c r="F28" s="93" t="s">
        <v>171</v>
      </c>
      <c r="G28" s="44" t="str">
        <f t="shared" si="1"/>
        <v>Augusto</v>
      </c>
      <c r="H28" s="165" t="s">
        <v>140</v>
      </c>
      <c r="I28" s="51" t="s">
        <v>213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3">
        <v>0.007</v>
      </c>
      <c r="O28" s="319" t="s">
        <v>2533</v>
      </c>
      <c r="P28" s="322">
        <v>0.0</v>
      </c>
      <c r="Q28" s="319" t="str">
        <f>IFERROR(VLOOKUP(F28,'Cadastro de assessores'!A:B,2,FALSE),"Não Cadastrado")</f>
        <v>250</v>
      </c>
      <c r="R28" s="319" t="s">
        <v>97</v>
      </c>
      <c r="S28" s="320">
        <v>44767.0</v>
      </c>
      <c r="T28" s="63"/>
      <c r="U28" s="335" t="s">
        <v>2622</v>
      </c>
      <c r="V28" s="45" t="s">
        <v>99</v>
      </c>
      <c r="W28" s="5" t="s">
        <v>282</v>
      </c>
      <c r="X28" s="5" t="s">
        <v>174</v>
      </c>
      <c r="Y28" s="51" t="str">
        <f t="shared" si="3"/>
        <v>Ativo</v>
      </c>
      <c r="Z28" s="325"/>
      <c r="AA28" s="95" t="str">
        <f t="shared" si="4"/>
        <v/>
      </c>
      <c r="AB28" s="13" t="s">
        <v>110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2528</v>
      </c>
      <c r="B29" s="42" t="s">
        <v>2623</v>
      </c>
      <c r="C29" s="144">
        <v>344673.0</v>
      </c>
      <c r="D29" s="319" t="s">
        <v>18</v>
      </c>
      <c r="E29" s="319" t="s">
        <v>170</v>
      </c>
      <c r="F29" s="93" t="s">
        <v>191</v>
      </c>
      <c r="G29" s="44" t="str">
        <f t="shared" si="1"/>
        <v>Augusto</v>
      </c>
      <c r="H29" s="165" t="s">
        <v>140</v>
      </c>
      <c r="I29" s="51" t="s">
        <v>213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3">
        <v>0.007</v>
      </c>
      <c r="O29" s="319" t="s">
        <v>2533</v>
      </c>
      <c r="P29" s="322">
        <v>0.0</v>
      </c>
      <c r="Q29" s="319" t="str">
        <f>IFERROR(VLOOKUP(F29,'Cadastro de assessores'!A:B,2,FALSE),"Não Cadastrado")</f>
        <v>28411</v>
      </c>
      <c r="R29" s="319" t="s">
        <v>97</v>
      </c>
      <c r="S29" s="320">
        <v>44754.0</v>
      </c>
      <c r="T29" s="169"/>
      <c r="U29" s="63"/>
      <c r="V29" s="45" t="s">
        <v>99</v>
      </c>
      <c r="W29" s="5" t="s">
        <v>293</v>
      </c>
      <c r="X29" s="164" t="s">
        <v>174</v>
      </c>
      <c r="Y29" s="51" t="str">
        <f t="shared" si="3"/>
        <v>Ativo</v>
      </c>
      <c r="Z29" s="325"/>
      <c r="AA29" s="95" t="str">
        <f t="shared" si="4"/>
        <v/>
      </c>
      <c r="AB29" s="13" t="s">
        <v>101</v>
      </c>
      <c r="AC29" s="95"/>
      <c r="AD29" s="95" t="s">
        <v>2541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2528</v>
      </c>
      <c r="B30" s="239" t="s">
        <v>305</v>
      </c>
      <c r="C30" s="330" t="s">
        <v>2624</v>
      </c>
      <c r="D30" s="319" t="s">
        <v>18</v>
      </c>
      <c r="E30" s="319" t="s">
        <v>29</v>
      </c>
      <c r="F30" s="95" t="s">
        <v>366</v>
      </c>
      <c r="G30" s="44" t="str">
        <f t="shared" si="1"/>
        <v>Augusto</v>
      </c>
      <c r="H30" s="331" t="s">
        <v>180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184</v>
      </c>
      <c r="N30" s="333">
        <v>1.0E-4</v>
      </c>
      <c r="O30" s="319" t="s">
        <v>185</v>
      </c>
      <c r="P30" s="322">
        <v>0.2</v>
      </c>
      <c r="Q30" s="95" t="str">
        <f>IFERROR(VLOOKUP(F30,'Cadastro de assessores'!A:B,2,FALSE),"Não Cadastrado")</f>
        <v>18993</v>
      </c>
      <c r="R30" s="95" t="s">
        <v>2545</v>
      </c>
      <c r="S30" s="332">
        <v>43355.0</v>
      </c>
      <c r="T30" s="74"/>
      <c r="U30" s="169" t="s">
        <v>2625</v>
      </c>
      <c r="V30" s="45" t="s">
        <v>99</v>
      </c>
      <c r="W30" s="13" t="s">
        <v>307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2573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2548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2528</v>
      </c>
      <c r="B31" s="239" t="s">
        <v>2626</v>
      </c>
      <c r="C31" s="330" t="s">
        <v>2627</v>
      </c>
      <c r="D31" s="319" t="s">
        <v>18</v>
      </c>
      <c r="E31" s="319" t="s">
        <v>29</v>
      </c>
      <c r="F31" s="95" t="s">
        <v>366</v>
      </c>
      <c r="G31" s="44" t="str">
        <f t="shared" si="1"/>
        <v>Augusto</v>
      </c>
      <c r="H31" s="331" t="s">
        <v>180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184</v>
      </c>
      <c r="N31" s="333">
        <v>1.0E-4</v>
      </c>
      <c r="O31" s="319" t="s">
        <v>185</v>
      </c>
      <c r="P31" s="322">
        <v>0.2</v>
      </c>
      <c r="Q31" s="95" t="str">
        <f>IFERROR(VLOOKUP(F31,'Cadastro de assessores'!A:B,2,FALSE),"Não Cadastrado")</f>
        <v>18993</v>
      </c>
      <c r="R31" s="95" t="s">
        <v>2545</v>
      </c>
      <c r="S31" s="332">
        <v>43355.0</v>
      </c>
      <c r="T31" s="74"/>
      <c r="U31" s="169" t="s">
        <v>2625</v>
      </c>
      <c r="V31" s="45" t="s">
        <v>99</v>
      </c>
      <c r="W31" s="13" t="s">
        <v>307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2573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2548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2528</v>
      </c>
      <c r="B32" s="239" t="s">
        <v>2628</v>
      </c>
      <c r="C32" s="330" t="s">
        <v>2629</v>
      </c>
      <c r="D32" s="319" t="s">
        <v>2531</v>
      </c>
      <c r="E32" s="319" t="s">
        <v>29</v>
      </c>
      <c r="F32" s="95" t="s">
        <v>2544</v>
      </c>
      <c r="G32" s="44" t="str">
        <f t="shared" si="1"/>
        <v>Augusto</v>
      </c>
      <c r="H32" s="331" t="s">
        <v>180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2545</v>
      </c>
      <c r="S32" s="332">
        <v>43685.0</v>
      </c>
      <c r="T32" s="169"/>
      <c r="U32" s="74"/>
      <c r="V32" s="45" t="s">
        <v>99</v>
      </c>
      <c r="W32" s="13" t="s">
        <v>2630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2584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2548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2528</v>
      </c>
      <c r="B33" s="61" t="s">
        <v>2631</v>
      </c>
      <c r="C33" s="45">
        <v>4694181.0</v>
      </c>
      <c r="D33" s="319" t="s">
        <v>18</v>
      </c>
      <c r="E33" s="319" t="s">
        <v>19</v>
      </c>
      <c r="F33" s="45" t="s">
        <v>250</v>
      </c>
      <c r="G33" s="44" t="str">
        <f t="shared" si="1"/>
        <v>Augusto</v>
      </c>
      <c r="H33" s="331" t="s">
        <v>180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97</v>
      </c>
      <c r="S33" s="332">
        <v>44705.0</v>
      </c>
      <c r="T33" s="74"/>
      <c r="U33" s="169" t="s">
        <v>2632</v>
      </c>
      <c r="V33" s="45" t="s">
        <v>99</v>
      </c>
      <c r="W33" s="5" t="s">
        <v>2633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2634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2528</v>
      </c>
      <c r="B34" s="235" t="s">
        <v>2635</v>
      </c>
      <c r="C34" s="330" t="s">
        <v>2636</v>
      </c>
      <c r="D34" s="319" t="s">
        <v>2531</v>
      </c>
      <c r="E34" s="319" t="s">
        <v>29</v>
      </c>
      <c r="F34" s="95" t="s">
        <v>2532</v>
      </c>
      <c r="G34" s="44" t="str">
        <f t="shared" si="1"/>
        <v>Augusto</v>
      </c>
      <c r="H34" s="331" t="s">
        <v>180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2545</v>
      </c>
      <c r="S34" s="332">
        <v>43867.0</v>
      </c>
      <c r="T34" s="74"/>
      <c r="U34" s="169"/>
      <c r="V34" s="45" t="s">
        <v>99</v>
      </c>
      <c r="W34" s="13" t="s">
        <v>2637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110</v>
      </c>
      <c r="AC34" s="95"/>
      <c r="AD34" s="95" t="s">
        <v>2638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2548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2528</v>
      </c>
      <c r="B35" s="239" t="s">
        <v>2639</v>
      </c>
      <c r="C35" s="330" t="s">
        <v>2640</v>
      </c>
      <c r="D35" s="319" t="s">
        <v>2641</v>
      </c>
      <c r="E35" s="319" t="s">
        <v>29</v>
      </c>
      <c r="F35" s="95" t="s">
        <v>2641</v>
      </c>
      <c r="G35" s="44" t="str">
        <f t="shared" si="1"/>
        <v>Augusto</v>
      </c>
      <c r="H35" s="331" t="s">
        <v>180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184</v>
      </c>
      <c r="N35" s="333">
        <v>0.01</v>
      </c>
      <c r="O35" s="319" t="s">
        <v>185</v>
      </c>
      <c r="P35" s="322">
        <v>0.2</v>
      </c>
      <c r="Q35" s="95" t="str">
        <f>IFERROR(VLOOKUP(F35,'Cadastro de assessores'!A:B,2,FALSE),"Não Cadastrado")</f>
        <v>22400</v>
      </c>
      <c r="R35" s="95" t="s">
        <v>2545</v>
      </c>
      <c r="S35" s="332">
        <v>43563.0</v>
      </c>
      <c r="T35" s="74"/>
      <c r="U35" s="169"/>
      <c r="V35" s="45" t="s">
        <v>99</v>
      </c>
      <c r="W35" s="13" t="s">
        <v>2642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2548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2528</v>
      </c>
      <c r="B36" s="239" t="s">
        <v>2643</v>
      </c>
      <c r="C36" s="330" t="s">
        <v>2644</v>
      </c>
      <c r="D36" s="319" t="s">
        <v>18</v>
      </c>
      <c r="E36" s="319" t="s">
        <v>29</v>
      </c>
      <c r="F36" s="95" t="s">
        <v>366</v>
      </c>
      <c r="G36" s="44" t="str">
        <f t="shared" si="1"/>
        <v>Augusto</v>
      </c>
      <c r="H36" s="331" t="s">
        <v>180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184</v>
      </c>
      <c r="N36" s="333">
        <v>0.02</v>
      </c>
      <c r="O36" s="319" t="s">
        <v>185</v>
      </c>
      <c r="P36" s="322">
        <v>0.2</v>
      </c>
      <c r="Q36" s="95" t="str">
        <f>IFERROR(VLOOKUP(F36,'Cadastro de assessores'!A:B,2,FALSE),"Não Cadastrado")</f>
        <v>18993</v>
      </c>
      <c r="R36" s="95" t="s">
        <v>2545</v>
      </c>
      <c r="S36" s="332">
        <v>43382.0</v>
      </c>
      <c r="T36" s="74"/>
      <c r="U36" s="169"/>
      <c r="V36" s="45" t="s">
        <v>99</v>
      </c>
      <c r="W36" s="13" t="s">
        <v>2645</v>
      </c>
      <c r="X36" s="164" t="s">
        <v>780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2646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2548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2528</v>
      </c>
      <c r="B37" s="239" t="s">
        <v>2647</v>
      </c>
      <c r="C37" s="330" t="s">
        <v>2648</v>
      </c>
      <c r="D37" s="319" t="s">
        <v>18</v>
      </c>
      <c r="E37" s="319" t="s">
        <v>170</v>
      </c>
      <c r="F37" s="95" t="s">
        <v>191</v>
      </c>
      <c r="G37" s="44" t="str">
        <f t="shared" si="1"/>
        <v>Augusto</v>
      </c>
      <c r="H37" s="331" t="s">
        <v>180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263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2545</v>
      </c>
      <c r="S37" s="332">
        <v>44295.0</v>
      </c>
      <c r="T37" s="74"/>
      <c r="U37" s="50"/>
      <c r="V37" s="45" t="s">
        <v>99</v>
      </c>
      <c r="W37" s="13" t="s">
        <v>2649</v>
      </c>
      <c r="X37" s="164" t="s">
        <v>174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110</v>
      </c>
      <c r="AC37" s="95"/>
      <c r="AD37" s="95" t="s">
        <v>2591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2548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2528</v>
      </c>
      <c r="B38" s="235" t="s">
        <v>336</v>
      </c>
      <c r="C38" s="353" t="s">
        <v>2650</v>
      </c>
      <c r="D38" s="346" t="s">
        <v>18</v>
      </c>
      <c r="E38" s="346" t="s">
        <v>170</v>
      </c>
      <c r="F38" s="346" t="s">
        <v>171</v>
      </c>
      <c r="G38" s="44" t="str">
        <f t="shared" si="1"/>
        <v>Augusto</v>
      </c>
      <c r="H38" s="347" t="s">
        <v>140</v>
      </c>
      <c r="I38" s="51" t="s">
        <v>213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97</v>
      </c>
      <c r="S38" s="320">
        <v>44267.0</v>
      </c>
      <c r="T38" s="169"/>
      <c r="U38" s="344" t="s">
        <v>2651</v>
      </c>
      <c r="V38" s="45" t="s">
        <v>99</v>
      </c>
      <c r="W38" s="13" t="s">
        <v>339</v>
      </c>
      <c r="X38" s="164" t="s">
        <v>145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101</v>
      </c>
      <c r="AC38" s="95"/>
      <c r="AD38" s="95" t="s">
        <v>2652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2528</v>
      </c>
      <c r="B39" s="239" t="s">
        <v>2653</v>
      </c>
      <c r="C39" s="330" t="s">
        <v>2654</v>
      </c>
      <c r="D39" s="319" t="s">
        <v>2531</v>
      </c>
      <c r="E39" s="319" t="s">
        <v>29</v>
      </c>
      <c r="F39" s="95" t="s">
        <v>2532</v>
      </c>
      <c r="G39" s="44" t="str">
        <f t="shared" si="1"/>
        <v>Augusto</v>
      </c>
      <c r="H39" s="331" t="s">
        <v>180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98</v>
      </c>
      <c r="N39" s="333">
        <v>0.005</v>
      </c>
      <c r="O39" s="319" t="s">
        <v>2533</v>
      </c>
      <c r="P39" s="322">
        <v>0.0</v>
      </c>
      <c r="Q39" s="95" t="str">
        <f>IFERROR(VLOOKUP(F39,'Cadastro de assessores'!A:B,2,FALSE),"Não Cadastrado")</f>
        <v>17573</v>
      </c>
      <c r="R39" s="95" t="s">
        <v>2545</v>
      </c>
      <c r="S39" s="332">
        <v>43620.0</v>
      </c>
      <c r="T39" s="74"/>
      <c r="U39" s="169" t="s">
        <v>2655</v>
      </c>
      <c r="V39" s="45" t="s">
        <v>99</v>
      </c>
      <c r="W39" s="13" t="s">
        <v>2656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2657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2548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2528</v>
      </c>
      <c r="B40" s="42" t="s">
        <v>2658</v>
      </c>
      <c r="C40" s="329">
        <v>4299371.0</v>
      </c>
      <c r="D40" s="319" t="s">
        <v>18</v>
      </c>
      <c r="E40" s="319" t="s">
        <v>170</v>
      </c>
      <c r="F40" s="95" t="s">
        <v>191</v>
      </c>
      <c r="G40" s="44" t="str">
        <f t="shared" si="1"/>
        <v>Augusto</v>
      </c>
      <c r="H40" s="331" t="s">
        <v>180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55</v>
      </c>
      <c r="N40" s="333">
        <v>0.007</v>
      </c>
      <c r="O40" s="319" t="s">
        <v>2533</v>
      </c>
      <c r="P40" s="322">
        <v>0.0</v>
      </c>
      <c r="Q40" s="319" t="str">
        <f>IFERROR(VLOOKUP(F40,'Cadastro de assessores'!A:B,2,FALSE),"Não Cadastrado")</f>
        <v>28411</v>
      </c>
      <c r="R40" s="319" t="s">
        <v>97</v>
      </c>
      <c r="S40" s="320">
        <v>44789.0</v>
      </c>
      <c r="T40" s="50"/>
      <c r="U40" s="50"/>
      <c r="V40" s="45" t="s">
        <v>99</v>
      </c>
      <c r="W40" s="5" t="s">
        <v>2659</v>
      </c>
      <c r="X40" s="164" t="s">
        <v>174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2660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2528</v>
      </c>
      <c r="B41" s="42" t="s">
        <v>344</v>
      </c>
      <c r="C41" s="329" t="s">
        <v>2661</v>
      </c>
      <c r="D41" s="319" t="s">
        <v>18</v>
      </c>
      <c r="E41" s="319" t="s">
        <v>170</v>
      </c>
      <c r="F41" s="319" t="s">
        <v>191</v>
      </c>
      <c r="G41" s="44" t="str">
        <f t="shared" si="1"/>
        <v>Augusto</v>
      </c>
      <c r="H41" s="165" t="s">
        <v>140</v>
      </c>
      <c r="I41" s="51" t="s">
        <v>213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97</v>
      </c>
      <c r="S41" s="320">
        <v>44323.0</v>
      </c>
      <c r="T41" s="50"/>
      <c r="U41" s="50"/>
      <c r="V41" s="45" t="s">
        <v>99</v>
      </c>
      <c r="W41" s="5" t="s">
        <v>346</v>
      </c>
      <c r="X41" s="164" t="s">
        <v>174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101</v>
      </c>
      <c r="AC41" s="95"/>
      <c r="AD41" s="95" t="s">
        <v>2591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2528</v>
      </c>
      <c r="B42" s="235" t="s">
        <v>2662</v>
      </c>
      <c r="C42" s="355" t="s">
        <v>2663</v>
      </c>
      <c r="D42" s="319" t="s">
        <v>18</v>
      </c>
      <c r="E42" s="319" t="s">
        <v>170</v>
      </c>
      <c r="F42" s="95" t="s">
        <v>2616</v>
      </c>
      <c r="G42" s="44" t="str">
        <f t="shared" si="1"/>
        <v>Augusto</v>
      </c>
      <c r="H42" s="331" t="s">
        <v>180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55</v>
      </c>
      <c r="N42" s="333">
        <v>0.007</v>
      </c>
      <c r="O42" s="319" t="s">
        <v>2533</v>
      </c>
      <c r="P42" s="322">
        <v>0.0</v>
      </c>
      <c r="Q42" s="95" t="str">
        <f>IFERROR(VLOOKUP(F42,'Cadastro de assessores'!A:B,2,FALSE),"Não Cadastrado")</f>
        <v>22066</v>
      </c>
      <c r="R42" s="95" t="s">
        <v>2545</v>
      </c>
      <c r="S42" s="332">
        <v>44263.0</v>
      </c>
      <c r="T42" s="74"/>
      <c r="U42" s="169" t="s">
        <v>2664</v>
      </c>
      <c r="V42" s="45" t="s">
        <v>99</v>
      </c>
      <c r="W42" s="13" t="s">
        <v>2665</v>
      </c>
      <c r="X42" s="164" t="s">
        <v>174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110</v>
      </c>
      <c r="AC42" s="95"/>
      <c r="AD42" s="95" t="s">
        <v>2591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2528</v>
      </c>
      <c r="B43" s="343" t="s">
        <v>352</v>
      </c>
      <c r="C43" s="330" t="s">
        <v>2666</v>
      </c>
      <c r="D43" s="319" t="s">
        <v>18</v>
      </c>
      <c r="E43" s="319" t="s">
        <v>170</v>
      </c>
      <c r="F43" s="319" t="s">
        <v>171</v>
      </c>
      <c r="G43" s="44" t="str">
        <f t="shared" si="1"/>
        <v>Augusto</v>
      </c>
      <c r="H43" s="165" t="s">
        <v>140</v>
      </c>
      <c r="I43" s="51" t="s">
        <v>213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97</v>
      </c>
      <c r="S43" s="332">
        <v>44263.0</v>
      </c>
      <c r="T43" s="169" t="s">
        <v>2667</v>
      </c>
      <c r="U43" s="323"/>
      <c r="V43" s="45" t="s">
        <v>99</v>
      </c>
      <c r="W43" s="324" t="s">
        <v>354</v>
      </c>
      <c r="X43" s="164" t="s">
        <v>174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101</v>
      </c>
      <c r="AC43" s="95"/>
      <c r="AD43" s="95" t="s">
        <v>2591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2528</v>
      </c>
      <c r="B44" s="235" t="s">
        <v>2668</v>
      </c>
      <c r="C44" s="330" t="s">
        <v>2669</v>
      </c>
      <c r="D44" s="319" t="s">
        <v>18</v>
      </c>
      <c r="E44" s="319" t="s">
        <v>170</v>
      </c>
      <c r="F44" s="95" t="s">
        <v>171</v>
      </c>
      <c r="G44" s="44" t="str">
        <f t="shared" si="1"/>
        <v>Augusto</v>
      </c>
      <c r="H44" s="331" t="s">
        <v>180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184</v>
      </c>
      <c r="N44" s="333">
        <v>0.025</v>
      </c>
      <c r="O44" s="319" t="s">
        <v>185</v>
      </c>
      <c r="P44" s="322">
        <v>0.2</v>
      </c>
      <c r="Q44" s="95" t="str">
        <f>IFERROR(VLOOKUP(F44,'Cadastro de assessores'!A:B,2,FALSE),"Não Cadastrado")</f>
        <v>250</v>
      </c>
      <c r="R44" s="95" t="s">
        <v>2545</v>
      </c>
      <c r="S44" s="332">
        <v>44280.0</v>
      </c>
      <c r="T44" s="74"/>
      <c r="U44" s="169"/>
      <c r="V44" s="45" t="s">
        <v>362</v>
      </c>
      <c r="W44" s="13" t="s">
        <v>2670</v>
      </c>
      <c r="X44" s="164" t="s">
        <v>174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2591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2548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2528</v>
      </c>
      <c r="B45" s="156" t="s">
        <v>2671</v>
      </c>
      <c r="C45" s="341">
        <v>6274088.0</v>
      </c>
      <c r="D45" s="319" t="s">
        <v>18</v>
      </c>
      <c r="E45" s="319" t="s">
        <v>1800</v>
      </c>
      <c r="F45" s="45" t="s">
        <v>2672</v>
      </c>
      <c r="G45" s="44" t="str">
        <f t="shared" si="1"/>
        <v>Augusto</v>
      </c>
      <c r="H45" s="165" t="s">
        <v>140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98</v>
      </c>
      <c r="N45" s="333">
        <v>0.012</v>
      </c>
      <c r="O45" s="319" t="s">
        <v>2533</v>
      </c>
      <c r="P45" s="322">
        <v>0.0</v>
      </c>
      <c r="Q45" s="319">
        <f>IFERROR(VLOOKUP(F45,'Cadastro de assessores'!A:B,2,FALSE),"Não Cadastrado")</f>
        <v>26542</v>
      </c>
      <c r="R45" s="356" t="s">
        <v>97</v>
      </c>
      <c r="S45" s="334">
        <v>44510.0</v>
      </c>
      <c r="T45" s="50"/>
      <c r="U45" s="50"/>
      <c r="V45" s="45" t="s">
        <v>99</v>
      </c>
      <c r="W45" s="11" t="s">
        <v>2673</v>
      </c>
      <c r="X45" s="45" t="s">
        <v>145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110</v>
      </c>
      <c r="AC45" s="95"/>
      <c r="AD45" s="45" t="s">
        <v>2601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2528</v>
      </c>
      <c r="B46" s="239" t="s">
        <v>2674</v>
      </c>
      <c r="C46" s="330" t="s">
        <v>2675</v>
      </c>
      <c r="D46" s="319" t="s">
        <v>2531</v>
      </c>
      <c r="E46" s="319" t="s">
        <v>29</v>
      </c>
      <c r="F46" s="95" t="s">
        <v>2532</v>
      </c>
      <c r="G46" s="44" t="str">
        <f t="shared" si="1"/>
        <v>Augusto</v>
      </c>
      <c r="H46" s="331" t="s">
        <v>180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184</v>
      </c>
      <c r="N46" s="333">
        <v>0.025</v>
      </c>
      <c r="O46" s="319" t="s">
        <v>185</v>
      </c>
      <c r="P46" s="322">
        <v>0.2</v>
      </c>
      <c r="Q46" s="95" t="str">
        <f>IFERROR(VLOOKUP(F46,'Cadastro de assessores'!A:B,2,FALSE),"Não Cadastrado")</f>
        <v>17573</v>
      </c>
      <c r="R46" s="95" t="s">
        <v>2545</v>
      </c>
      <c r="S46" s="332">
        <v>43567.0</v>
      </c>
      <c r="T46" s="74"/>
      <c r="U46" s="169"/>
      <c r="V46" s="45" t="s">
        <v>99</v>
      </c>
      <c r="W46" s="13" t="s">
        <v>2676</v>
      </c>
      <c r="X46" s="95" t="s">
        <v>145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2677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2548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2528</v>
      </c>
      <c r="B47" s="235" t="s">
        <v>2678</v>
      </c>
      <c r="C47" s="330" t="s">
        <v>2679</v>
      </c>
      <c r="D47" s="319" t="s">
        <v>2531</v>
      </c>
      <c r="E47" s="319" t="s">
        <v>29</v>
      </c>
      <c r="F47" s="95" t="s">
        <v>2532</v>
      </c>
      <c r="G47" s="44" t="str">
        <f t="shared" si="1"/>
        <v>Augusto</v>
      </c>
      <c r="H47" s="331" t="s">
        <v>180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2545</v>
      </c>
      <c r="S47" s="332">
        <v>43725.0</v>
      </c>
      <c r="T47" s="169"/>
      <c r="U47" s="74"/>
      <c r="V47" s="45" t="s">
        <v>99</v>
      </c>
      <c r="W47" s="13" t="s">
        <v>2680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2573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2548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2528</v>
      </c>
      <c r="B48" s="61" t="s">
        <v>396</v>
      </c>
      <c r="C48" s="71" t="s">
        <v>2681</v>
      </c>
      <c r="D48" s="319" t="s">
        <v>18</v>
      </c>
      <c r="E48" s="319" t="s">
        <v>170</v>
      </c>
      <c r="F48" s="93" t="s">
        <v>171</v>
      </c>
      <c r="G48" s="44" t="str">
        <f t="shared" si="1"/>
        <v>Augusto</v>
      </c>
      <c r="H48" s="331" t="s">
        <v>140</v>
      </c>
      <c r="I48" s="51" t="s">
        <v>213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97</v>
      </c>
      <c r="S48" s="72">
        <v>44420.0</v>
      </c>
      <c r="T48" s="50"/>
      <c r="U48" s="50"/>
      <c r="V48" s="45" t="s">
        <v>99</v>
      </c>
      <c r="W48" s="5" t="s">
        <v>398</v>
      </c>
      <c r="X48" s="164" t="s">
        <v>174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110</v>
      </c>
      <c r="AC48" s="95"/>
      <c r="AD48" s="45" t="s">
        <v>2682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2528</v>
      </c>
      <c r="B49" s="235" t="s">
        <v>2683</v>
      </c>
      <c r="C49" s="330" t="s">
        <v>2684</v>
      </c>
      <c r="D49" s="319" t="s">
        <v>18</v>
      </c>
      <c r="E49" s="319" t="s">
        <v>29</v>
      </c>
      <c r="F49" s="319" t="s">
        <v>162</v>
      </c>
      <c r="G49" s="44" t="str">
        <f t="shared" si="1"/>
        <v>Augusto</v>
      </c>
      <c r="H49" s="165" t="s">
        <v>97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2533</v>
      </c>
      <c r="P49" s="322">
        <v>0.0</v>
      </c>
      <c r="Q49" s="319">
        <f>IFERROR(VLOOKUP(F49,'Cadastro de assessores'!A:B,2,FALSE),"Não Cadastrado")</f>
        <v>12344</v>
      </c>
      <c r="R49" s="319" t="s">
        <v>97</v>
      </c>
      <c r="S49" s="320">
        <v>43899.0</v>
      </c>
      <c r="T49" s="169"/>
      <c r="U49" s="335" t="s">
        <v>2685</v>
      </c>
      <c r="V49" s="45" t="s">
        <v>99</v>
      </c>
      <c r="W49" s="13" t="s">
        <v>2686</v>
      </c>
      <c r="X49" s="95" t="s">
        <v>780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110</v>
      </c>
      <c r="AC49" s="95"/>
      <c r="AD49" s="95" t="s">
        <v>2646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2528</v>
      </c>
      <c r="B50" s="235" t="s">
        <v>418</v>
      </c>
      <c r="C50" s="357" t="s">
        <v>2687</v>
      </c>
      <c r="D50" s="346" t="s">
        <v>18</v>
      </c>
      <c r="E50" s="346" t="s">
        <v>29</v>
      </c>
      <c r="F50" s="346" t="s">
        <v>288</v>
      </c>
      <c r="G50" s="44" t="str">
        <f t="shared" si="1"/>
        <v>Augusto</v>
      </c>
      <c r="H50" s="358" t="s">
        <v>140</v>
      </c>
      <c r="I50" s="51" t="s">
        <v>213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97</v>
      </c>
      <c r="S50" s="320">
        <v>43923.0</v>
      </c>
      <c r="T50" s="169" t="s">
        <v>2688</v>
      </c>
      <c r="U50" s="335" t="s">
        <v>2689</v>
      </c>
      <c r="V50" s="45" t="s">
        <v>99</v>
      </c>
      <c r="W50" s="13" t="s">
        <v>422</v>
      </c>
      <c r="X50" s="95" t="s">
        <v>448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110</v>
      </c>
      <c r="AC50" s="95"/>
      <c r="AD50" s="95" t="s">
        <v>2690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2528</v>
      </c>
      <c r="B51" s="239" t="s">
        <v>2691</v>
      </c>
      <c r="C51" s="330" t="s">
        <v>2692</v>
      </c>
      <c r="D51" s="319" t="s">
        <v>2531</v>
      </c>
      <c r="E51" s="319" t="s">
        <v>29</v>
      </c>
      <c r="F51" s="95" t="s">
        <v>2532</v>
      </c>
      <c r="G51" s="44" t="str">
        <f t="shared" si="1"/>
        <v>Augusto</v>
      </c>
      <c r="H51" s="331" t="s">
        <v>180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98</v>
      </c>
      <c r="N51" s="333">
        <v>0.01</v>
      </c>
      <c r="O51" s="319" t="s">
        <v>2533</v>
      </c>
      <c r="P51" s="322">
        <v>0.0</v>
      </c>
      <c r="Q51" s="95" t="str">
        <f>IFERROR(VLOOKUP(F51,'Cadastro de assessores'!A:B,2,FALSE),"Não Cadastrado")</f>
        <v>17573</v>
      </c>
      <c r="R51" s="95" t="s">
        <v>2545</v>
      </c>
      <c r="S51" s="337">
        <v>43769.0</v>
      </c>
      <c r="T51" s="74"/>
      <c r="U51" s="169" t="s">
        <v>2693</v>
      </c>
      <c r="V51" s="45" t="s">
        <v>99</v>
      </c>
      <c r="W51" s="13" t="s">
        <v>2694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2562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2548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2528</v>
      </c>
      <c r="B52" s="239" t="s">
        <v>2695</v>
      </c>
      <c r="C52" s="330" t="s">
        <v>2696</v>
      </c>
      <c r="D52" s="319" t="s">
        <v>2531</v>
      </c>
      <c r="E52" s="319" t="s">
        <v>29</v>
      </c>
      <c r="F52" s="95" t="s">
        <v>2532</v>
      </c>
      <c r="G52" s="44" t="str">
        <f t="shared" si="1"/>
        <v>Augusto</v>
      </c>
      <c r="H52" s="331" t="s">
        <v>180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2545</v>
      </c>
      <c r="S52" s="332">
        <v>43665.0</v>
      </c>
      <c r="T52" s="169"/>
      <c r="U52" s="74"/>
      <c r="V52" s="45" t="s">
        <v>99</v>
      </c>
      <c r="W52" s="13" t="s">
        <v>2697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2584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2548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2528</v>
      </c>
      <c r="B53" s="239" t="s">
        <v>2698</v>
      </c>
      <c r="C53" s="330" t="s">
        <v>2699</v>
      </c>
      <c r="D53" s="319" t="s">
        <v>18</v>
      </c>
      <c r="E53" s="319" t="s">
        <v>29</v>
      </c>
      <c r="F53" s="95" t="s">
        <v>366</v>
      </c>
      <c r="G53" s="44" t="str">
        <f t="shared" si="1"/>
        <v>Augusto</v>
      </c>
      <c r="H53" s="331" t="s">
        <v>180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263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2545</v>
      </c>
      <c r="S53" s="332">
        <v>43509.0</v>
      </c>
      <c r="T53" s="323"/>
      <c r="U53" s="169" t="s">
        <v>2700</v>
      </c>
      <c r="V53" s="45" t="s">
        <v>99</v>
      </c>
      <c r="W53" s="13" t="s">
        <v>2701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2638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2548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2528</v>
      </c>
      <c r="B54" s="239" t="s">
        <v>2698</v>
      </c>
      <c r="C54" s="330" t="s">
        <v>2702</v>
      </c>
      <c r="D54" s="319" t="s">
        <v>18</v>
      </c>
      <c r="E54" s="319" t="s">
        <v>29</v>
      </c>
      <c r="F54" s="95" t="s">
        <v>366</v>
      </c>
      <c r="G54" s="44" t="str">
        <f t="shared" si="1"/>
        <v>Augusto</v>
      </c>
      <c r="H54" s="331" t="s">
        <v>180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184</v>
      </c>
      <c r="N54" s="333">
        <v>0.0125</v>
      </c>
      <c r="O54" s="319" t="s">
        <v>185</v>
      </c>
      <c r="P54" s="322">
        <v>0.2</v>
      </c>
      <c r="Q54" s="95" t="str">
        <f>IFERROR(VLOOKUP(F54,'Cadastro de assessores'!A:B,2,FALSE),"Não Cadastrado")</f>
        <v>18993</v>
      </c>
      <c r="R54" s="95" t="s">
        <v>2545</v>
      </c>
      <c r="S54" s="332">
        <v>43517.0</v>
      </c>
      <c r="T54" s="74"/>
      <c r="U54" s="169" t="s">
        <v>2703</v>
      </c>
      <c r="V54" s="45" t="s">
        <v>99</v>
      </c>
      <c r="W54" s="13" t="s">
        <v>2701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2638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2548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2528</v>
      </c>
      <c r="B55" s="61" t="s">
        <v>445</v>
      </c>
      <c r="C55" s="329" t="s">
        <v>2704</v>
      </c>
      <c r="D55" s="319" t="s">
        <v>18</v>
      </c>
      <c r="E55" s="319" t="s">
        <v>170</v>
      </c>
      <c r="F55" s="93" t="s">
        <v>171</v>
      </c>
      <c r="G55" s="44" t="str">
        <f t="shared" si="1"/>
        <v>Augusto</v>
      </c>
      <c r="H55" s="165" t="s">
        <v>140</v>
      </c>
      <c r="I55" s="51" t="s">
        <v>213</v>
      </c>
      <c r="J55" s="319" t="str">
        <f t="shared" si="2"/>
        <v>Não</v>
      </c>
      <c r="K55" s="72">
        <v>44420.0</v>
      </c>
      <c r="L55" s="45"/>
      <c r="M55" s="95" t="s">
        <v>263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97</v>
      </c>
      <c r="S55" s="72">
        <v>44419.0</v>
      </c>
      <c r="T55" s="63"/>
      <c r="U55" s="60" t="s">
        <v>2705</v>
      </c>
      <c r="V55" s="45" t="s">
        <v>99</v>
      </c>
      <c r="W55" s="5" t="s">
        <v>447</v>
      </c>
      <c r="X55" s="45" t="s">
        <v>448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110</v>
      </c>
      <c r="AC55" s="95"/>
      <c r="AD55" s="45" t="s">
        <v>2690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2528</v>
      </c>
      <c r="B56" s="317" t="s">
        <v>2706</v>
      </c>
      <c r="C56" s="330" t="s">
        <v>2707</v>
      </c>
      <c r="D56" s="319" t="s">
        <v>2531</v>
      </c>
      <c r="E56" s="319" t="s">
        <v>29</v>
      </c>
      <c r="F56" s="319" t="s">
        <v>2532</v>
      </c>
      <c r="G56" s="44" t="str">
        <f t="shared" si="1"/>
        <v>Augusto</v>
      </c>
      <c r="H56" s="331" t="s">
        <v>180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98</v>
      </c>
      <c r="N56" s="321">
        <v>0.01</v>
      </c>
      <c r="O56" s="319" t="s">
        <v>2533</v>
      </c>
      <c r="P56" s="322">
        <v>0.0</v>
      </c>
      <c r="Q56" s="319" t="str">
        <f>IFERROR(VLOOKUP(F56,'Cadastro de assessores'!A:B,2,FALSE),"Não Cadastrado")</f>
        <v>17573</v>
      </c>
      <c r="R56" s="319" t="s">
        <v>97</v>
      </c>
      <c r="S56" s="320">
        <v>43711.0</v>
      </c>
      <c r="T56" s="169"/>
      <c r="U56" s="169"/>
      <c r="V56" s="45" t="s">
        <v>99</v>
      </c>
      <c r="W56" s="324" t="s">
        <v>2708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110</v>
      </c>
      <c r="AC56" s="95"/>
      <c r="AD56" s="95" t="s">
        <v>2573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2528</v>
      </c>
      <c r="B57" s="235" t="s">
        <v>455</v>
      </c>
      <c r="C57" s="219" t="s">
        <v>2709</v>
      </c>
      <c r="D57" s="319" t="s">
        <v>18</v>
      </c>
      <c r="E57" s="319" t="s">
        <v>170</v>
      </c>
      <c r="F57" s="319" t="s">
        <v>191</v>
      </c>
      <c r="G57" s="44" t="str">
        <f t="shared" si="1"/>
        <v>Augusto</v>
      </c>
      <c r="H57" s="165" t="s">
        <v>140</v>
      </c>
      <c r="I57" s="51" t="s">
        <v>213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97</v>
      </c>
      <c r="S57" s="320">
        <v>44291.0</v>
      </c>
      <c r="T57" s="169"/>
      <c r="U57" s="169"/>
      <c r="V57" s="45" t="s">
        <v>99</v>
      </c>
      <c r="W57" s="13" t="s">
        <v>457</v>
      </c>
      <c r="X57" s="164" t="s">
        <v>174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110</v>
      </c>
      <c r="AC57" s="95"/>
      <c r="AD57" s="95" t="s">
        <v>2591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2528</v>
      </c>
      <c r="B58" s="42" t="s">
        <v>458</v>
      </c>
      <c r="C58" s="329" t="s">
        <v>2710</v>
      </c>
      <c r="D58" s="319" t="s">
        <v>18</v>
      </c>
      <c r="E58" s="319" t="s">
        <v>170</v>
      </c>
      <c r="F58" s="93" t="s">
        <v>171</v>
      </c>
      <c r="G58" s="44" t="str">
        <f t="shared" si="1"/>
        <v>Augusto</v>
      </c>
      <c r="H58" s="165" t="s">
        <v>140</v>
      </c>
      <c r="I58" s="51" t="s">
        <v>213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97</v>
      </c>
      <c r="S58" s="72">
        <v>44358.0</v>
      </c>
      <c r="T58" s="50"/>
      <c r="U58" s="50"/>
      <c r="V58" s="45" t="s">
        <v>99</v>
      </c>
      <c r="W58" s="5" t="s">
        <v>2711</v>
      </c>
      <c r="X58" s="164" t="s">
        <v>174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101</v>
      </c>
      <c r="AC58" s="95"/>
      <c r="AD58" s="95" t="s">
        <v>2591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2528</v>
      </c>
      <c r="B59" s="42" t="s">
        <v>464</v>
      </c>
      <c r="C59" s="329" t="s">
        <v>2712</v>
      </c>
      <c r="D59" s="319" t="s">
        <v>18</v>
      </c>
      <c r="E59" s="319" t="s">
        <v>170</v>
      </c>
      <c r="F59" s="93" t="s">
        <v>191</v>
      </c>
      <c r="G59" s="44" t="str">
        <f t="shared" si="1"/>
        <v>Augusto</v>
      </c>
      <c r="H59" s="165" t="s">
        <v>140</v>
      </c>
      <c r="I59" s="51" t="s">
        <v>213</v>
      </c>
      <c r="J59" s="319" t="str">
        <f t="shared" si="2"/>
        <v>Não</v>
      </c>
      <c r="K59" s="363">
        <v>44333.0</v>
      </c>
      <c r="L59" s="95"/>
      <c r="M59" s="95" t="s">
        <v>98</v>
      </c>
      <c r="N59" s="333">
        <v>0.012</v>
      </c>
      <c r="O59" s="319" t="s">
        <v>2533</v>
      </c>
      <c r="P59" s="322">
        <v>0.0</v>
      </c>
      <c r="Q59" s="93" t="str">
        <f>IFERROR(VLOOKUP(F59,'Cadastro de assessores'!A:B,2,FALSE),"Não Cadastrado")</f>
        <v>28411</v>
      </c>
      <c r="R59" s="319" t="s">
        <v>97</v>
      </c>
      <c r="S59" s="363">
        <v>44333.0</v>
      </c>
      <c r="T59" s="63"/>
      <c r="U59" s="60" t="s">
        <v>2713</v>
      </c>
      <c r="V59" s="45" t="s">
        <v>99</v>
      </c>
      <c r="W59" s="5" t="s">
        <v>466</v>
      </c>
      <c r="X59" s="164" t="s">
        <v>174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110</v>
      </c>
      <c r="AC59" s="95"/>
      <c r="AD59" s="95" t="s">
        <v>2591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2528</v>
      </c>
      <c r="B60" s="55" t="s">
        <v>468</v>
      </c>
      <c r="C60" s="329" t="s">
        <v>2714</v>
      </c>
      <c r="D60" s="319" t="s">
        <v>18</v>
      </c>
      <c r="E60" s="319" t="s">
        <v>170</v>
      </c>
      <c r="F60" s="93" t="s">
        <v>191</v>
      </c>
      <c r="G60" s="44" t="str">
        <f t="shared" si="1"/>
        <v>Augusto</v>
      </c>
      <c r="H60" s="165" t="s">
        <v>140</v>
      </c>
      <c r="I60" s="51" t="s">
        <v>213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97</v>
      </c>
      <c r="S60" s="72">
        <v>44351.0</v>
      </c>
      <c r="T60" s="50"/>
      <c r="U60" s="50"/>
      <c r="V60" s="45" t="s">
        <v>99</v>
      </c>
      <c r="W60" s="5" t="s">
        <v>470</v>
      </c>
      <c r="X60" s="164" t="s">
        <v>174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110</v>
      </c>
      <c r="AC60" s="95"/>
      <c r="AD60" s="95" t="s">
        <v>2591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2528</v>
      </c>
      <c r="B61" s="235" t="s">
        <v>2715</v>
      </c>
      <c r="C61" s="355" t="s">
        <v>2716</v>
      </c>
      <c r="D61" s="319" t="s">
        <v>18</v>
      </c>
      <c r="E61" s="319" t="s">
        <v>170</v>
      </c>
      <c r="F61" s="95" t="s">
        <v>2616</v>
      </c>
      <c r="G61" s="44" t="str">
        <f t="shared" si="1"/>
        <v>Augusto</v>
      </c>
      <c r="H61" s="331" t="s">
        <v>180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2545</v>
      </c>
      <c r="S61" s="332">
        <v>44260.0</v>
      </c>
      <c r="T61" s="74"/>
      <c r="U61" s="169"/>
      <c r="V61" s="45" t="s">
        <v>99</v>
      </c>
      <c r="W61" s="13" t="s">
        <v>2717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2578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2548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2528</v>
      </c>
      <c r="B62" s="235" t="s">
        <v>2718</v>
      </c>
      <c r="C62" s="330" t="s">
        <v>2719</v>
      </c>
      <c r="D62" s="319" t="s">
        <v>2531</v>
      </c>
      <c r="E62" s="319" t="s">
        <v>29</v>
      </c>
      <c r="F62" s="95" t="s">
        <v>2532</v>
      </c>
      <c r="G62" s="44" t="str">
        <f t="shared" si="1"/>
        <v>Augusto</v>
      </c>
      <c r="H62" s="331" t="s">
        <v>180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184</v>
      </c>
      <c r="N62" s="333">
        <v>0.01</v>
      </c>
      <c r="O62" s="319" t="s">
        <v>185</v>
      </c>
      <c r="P62" s="322">
        <v>0.2</v>
      </c>
      <c r="Q62" s="95" t="str">
        <f>IFERROR(VLOOKUP(F62,'Cadastro de assessores'!A:B,2,FALSE),"Não Cadastrado")</f>
        <v>17573</v>
      </c>
      <c r="R62" s="95" t="s">
        <v>2545</v>
      </c>
      <c r="S62" s="332">
        <v>43707.0</v>
      </c>
      <c r="T62" s="74"/>
      <c r="U62" s="169" t="s">
        <v>2720</v>
      </c>
      <c r="V62" s="45" t="s">
        <v>99</v>
      </c>
      <c r="W62" s="13" t="s">
        <v>2721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110</v>
      </c>
      <c r="AC62" s="95"/>
      <c r="AD62" s="95" t="s">
        <v>2605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2528</v>
      </c>
      <c r="B63" s="235" t="s">
        <v>2722</v>
      </c>
      <c r="C63" s="330" t="s">
        <v>2723</v>
      </c>
      <c r="D63" s="319" t="s">
        <v>18</v>
      </c>
      <c r="E63" s="319" t="s">
        <v>170</v>
      </c>
      <c r="F63" s="95" t="s">
        <v>2616</v>
      </c>
      <c r="G63" s="44" t="str">
        <f t="shared" si="1"/>
        <v>Augusto</v>
      </c>
      <c r="H63" s="331" t="s">
        <v>180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2545</v>
      </c>
      <c r="S63" s="332">
        <v>44273.0</v>
      </c>
      <c r="T63" s="74"/>
      <c r="U63" s="169"/>
      <c r="V63" s="45" t="s">
        <v>99</v>
      </c>
      <c r="W63" s="13" t="s">
        <v>2724</v>
      </c>
      <c r="X63" s="164" t="s">
        <v>174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2591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2548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2528</v>
      </c>
      <c r="B64" s="317" t="s">
        <v>2725</v>
      </c>
      <c r="C64" s="353" t="s">
        <v>2726</v>
      </c>
      <c r="D64" s="346" t="s">
        <v>2641</v>
      </c>
      <c r="E64" s="346" t="s">
        <v>29</v>
      </c>
      <c r="F64" s="346" t="s">
        <v>2641</v>
      </c>
      <c r="G64" s="44" t="str">
        <f t="shared" si="1"/>
        <v>Augusto</v>
      </c>
      <c r="H64" s="358" t="s">
        <v>140</v>
      </c>
      <c r="I64" s="51" t="s">
        <v>213</v>
      </c>
      <c r="J64" s="319" t="str">
        <f t="shared" si="2"/>
        <v>Não</v>
      </c>
      <c r="K64" s="348">
        <v>43370.0</v>
      </c>
      <c r="L64" s="349"/>
      <c r="M64" s="349" t="s">
        <v>184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97</v>
      </c>
      <c r="S64" s="320">
        <v>43370.0</v>
      </c>
      <c r="T64" s="63"/>
      <c r="U64" s="335" t="s">
        <v>2727</v>
      </c>
      <c r="V64" s="45" t="s">
        <v>99</v>
      </c>
      <c r="W64" s="324" t="s">
        <v>2728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110</v>
      </c>
      <c r="AC64" s="95"/>
      <c r="AD64" s="95" t="s">
        <v>2605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2528</v>
      </c>
      <c r="B65" s="61" t="s">
        <v>2729</v>
      </c>
      <c r="C65" s="329" t="s">
        <v>2730</v>
      </c>
      <c r="D65" s="319" t="s">
        <v>18</v>
      </c>
      <c r="E65" s="319" t="s">
        <v>170</v>
      </c>
      <c r="F65" s="93" t="s">
        <v>191</v>
      </c>
      <c r="G65" s="44" t="str">
        <f t="shared" si="1"/>
        <v>Augusto</v>
      </c>
      <c r="H65" s="165" t="s">
        <v>140</v>
      </c>
      <c r="I65" s="51" t="s">
        <v>213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97</v>
      </c>
      <c r="S65" s="72">
        <v>44432.0</v>
      </c>
      <c r="T65" s="63"/>
      <c r="U65" s="60" t="s">
        <v>2731</v>
      </c>
      <c r="V65" s="45" t="s">
        <v>99</v>
      </c>
      <c r="W65" s="5" t="s">
        <v>2732</v>
      </c>
      <c r="X65" s="164" t="s">
        <v>174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110</v>
      </c>
      <c r="AC65" s="95"/>
      <c r="AD65" s="45" t="s">
        <v>2733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2528</v>
      </c>
      <c r="B66" s="55" t="s">
        <v>2734</v>
      </c>
      <c r="C66" s="329" t="s">
        <v>2735</v>
      </c>
      <c r="D66" s="319" t="s">
        <v>18</v>
      </c>
      <c r="E66" s="319" t="s">
        <v>170</v>
      </c>
      <c r="F66" s="319" t="s">
        <v>191</v>
      </c>
      <c r="G66" s="44" t="str">
        <f t="shared" si="1"/>
        <v>Augusto</v>
      </c>
      <c r="H66" s="165" t="s">
        <v>140</v>
      </c>
      <c r="I66" s="51" t="s">
        <v>213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97</v>
      </c>
      <c r="S66" s="320">
        <v>44319.0</v>
      </c>
      <c r="T66" s="74"/>
      <c r="U66" s="50" t="s">
        <v>2736</v>
      </c>
      <c r="V66" s="45" t="s">
        <v>99</v>
      </c>
      <c r="W66" s="5" t="s">
        <v>2737</v>
      </c>
      <c r="X66" s="164" t="s">
        <v>174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101</v>
      </c>
      <c r="AC66" s="95"/>
      <c r="AD66" s="95" t="s">
        <v>2591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2528</v>
      </c>
      <c r="B67" s="235" t="s">
        <v>2738</v>
      </c>
      <c r="C67" s="330" t="s">
        <v>2739</v>
      </c>
      <c r="D67" s="319" t="s">
        <v>2531</v>
      </c>
      <c r="E67" s="319" t="s">
        <v>29</v>
      </c>
      <c r="F67" s="95" t="s">
        <v>2532</v>
      </c>
      <c r="G67" s="44" t="str">
        <f t="shared" si="1"/>
        <v>Augusto</v>
      </c>
      <c r="H67" s="331" t="s">
        <v>180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2545</v>
      </c>
      <c r="S67" s="332">
        <v>43865.0</v>
      </c>
      <c r="T67" s="74"/>
      <c r="U67" s="169"/>
      <c r="V67" s="45" t="s">
        <v>99</v>
      </c>
      <c r="W67" s="13" t="s">
        <v>2740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2596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2548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2528</v>
      </c>
      <c r="B68" s="42" t="s">
        <v>520</v>
      </c>
      <c r="C68" s="365" t="s">
        <v>2741</v>
      </c>
      <c r="D68" s="319" t="s">
        <v>18</v>
      </c>
      <c r="E68" s="319" t="s">
        <v>170</v>
      </c>
      <c r="F68" s="95" t="s">
        <v>522</v>
      </c>
      <c r="G68" s="44" t="str">
        <f t="shared" si="1"/>
        <v>Augusto</v>
      </c>
      <c r="H68" s="331" t="s">
        <v>180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55</v>
      </c>
      <c r="N68" s="333">
        <v>0.007</v>
      </c>
      <c r="O68" s="319" t="s">
        <v>2533</v>
      </c>
      <c r="P68" s="322">
        <v>0.0</v>
      </c>
      <c r="Q68" s="95">
        <f>IFERROR(VLOOKUP(F68,'Cadastro de assessores'!A:B,2,FALSE),"Não Cadastrado")</f>
        <v>12362</v>
      </c>
      <c r="R68" s="95" t="s">
        <v>2545</v>
      </c>
      <c r="S68" s="45"/>
      <c r="T68" s="74"/>
      <c r="U68" s="169"/>
      <c r="V68" s="45" t="s">
        <v>99</v>
      </c>
      <c r="W68" s="5" t="s">
        <v>523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2742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2548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2528</v>
      </c>
      <c r="B69" s="61" t="s">
        <v>520</v>
      </c>
      <c r="C69" s="329" t="s">
        <v>2743</v>
      </c>
      <c r="D69" s="319" t="s">
        <v>18</v>
      </c>
      <c r="E69" s="319" t="s">
        <v>170</v>
      </c>
      <c r="F69" s="93" t="s">
        <v>522</v>
      </c>
      <c r="G69" s="44" t="str">
        <f t="shared" si="1"/>
        <v>Augusto</v>
      </c>
      <c r="H69" s="165" t="s">
        <v>140</v>
      </c>
      <c r="I69" s="51" t="s">
        <v>213</v>
      </c>
      <c r="J69" s="319" t="str">
        <f t="shared" si="2"/>
        <v>Não</v>
      </c>
      <c r="K69" s="332">
        <v>44680.0</v>
      </c>
      <c r="L69" s="144"/>
      <c r="M69" s="95" t="s">
        <v>55</v>
      </c>
      <c r="N69" s="333">
        <v>0.007</v>
      </c>
      <c r="O69" s="319" t="s">
        <v>2533</v>
      </c>
      <c r="P69" s="322">
        <v>0.0</v>
      </c>
      <c r="Q69" s="319">
        <f>IFERROR(VLOOKUP(F69,'Cadastro de assessores'!A:B,2,FALSE),"Não Cadastrado")</f>
        <v>12362</v>
      </c>
      <c r="R69" s="319" t="s">
        <v>97</v>
      </c>
      <c r="S69" s="332">
        <v>44680.0</v>
      </c>
      <c r="T69" s="63"/>
      <c r="U69" s="344" t="s">
        <v>2731</v>
      </c>
      <c r="V69" s="45" t="s">
        <v>99</v>
      </c>
      <c r="W69" s="5" t="s">
        <v>523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101</v>
      </c>
      <c r="AC69" s="95"/>
      <c r="AD69" s="95" t="s">
        <v>2742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2528</v>
      </c>
      <c r="B70" s="239" t="s">
        <v>2744</v>
      </c>
      <c r="C70" s="330" t="s">
        <v>2745</v>
      </c>
      <c r="D70" s="319" t="s">
        <v>2531</v>
      </c>
      <c r="E70" s="319" t="s">
        <v>29</v>
      </c>
      <c r="F70" s="95" t="s">
        <v>2532</v>
      </c>
      <c r="G70" s="44" t="str">
        <f t="shared" si="1"/>
        <v>Augusto</v>
      </c>
      <c r="H70" s="331" t="s">
        <v>180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2545</v>
      </c>
      <c r="S70" s="332">
        <v>43613.0</v>
      </c>
      <c r="T70" s="169"/>
      <c r="U70" s="169"/>
      <c r="V70" s="45" t="s">
        <v>99</v>
      </c>
      <c r="W70" s="13" t="s">
        <v>2746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2747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2548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2528</v>
      </c>
      <c r="B71" s="343" t="s">
        <v>548</v>
      </c>
      <c r="C71" s="330" t="s">
        <v>2748</v>
      </c>
      <c r="D71" s="319" t="s">
        <v>18</v>
      </c>
      <c r="E71" s="319" t="s">
        <v>170</v>
      </c>
      <c r="F71" s="319" t="s">
        <v>2616</v>
      </c>
      <c r="G71" s="44" t="str">
        <f t="shared" si="1"/>
        <v>Augusto</v>
      </c>
      <c r="H71" s="331" t="s">
        <v>140</v>
      </c>
      <c r="I71" s="51" t="s">
        <v>213</v>
      </c>
      <c r="J71" s="319" t="str">
        <f t="shared" si="2"/>
        <v>Sim</v>
      </c>
      <c r="K71" s="332">
        <v>44260.0</v>
      </c>
      <c r="L71" s="95"/>
      <c r="M71" s="95" t="s">
        <v>98</v>
      </c>
      <c r="N71" s="333">
        <v>0.012</v>
      </c>
      <c r="O71" s="319" t="s">
        <v>2533</v>
      </c>
      <c r="P71" s="322">
        <v>0.0</v>
      </c>
      <c r="Q71" s="319" t="str">
        <f>IFERROR(VLOOKUP(F71,'Cadastro de assessores'!A:B,2,FALSE),"Não Cadastrado")</f>
        <v>22066</v>
      </c>
      <c r="R71" s="319" t="s">
        <v>97</v>
      </c>
      <c r="S71" s="332">
        <v>44260.0</v>
      </c>
      <c r="T71" s="169" t="s">
        <v>2749</v>
      </c>
      <c r="U71" s="169"/>
      <c r="V71" s="45" t="s">
        <v>99</v>
      </c>
      <c r="W71" s="324" t="s">
        <v>551</v>
      </c>
      <c r="X71" s="164" t="s">
        <v>174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110</v>
      </c>
      <c r="AC71" s="95"/>
      <c r="AD71" s="95" t="s">
        <v>2591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2528</v>
      </c>
      <c r="B72" s="42" t="s">
        <v>552</v>
      </c>
      <c r="C72" s="329">
        <v>4744391.0</v>
      </c>
      <c r="D72" s="319" t="s">
        <v>18</v>
      </c>
      <c r="E72" s="319" t="s">
        <v>170</v>
      </c>
      <c r="F72" s="95" t="s">
        <v>171</v>
      </c>
      <c r="G72" s="44" t="str">
        <f t="shared" si="1"/>
        <v>Augusto</v>
      </c>
      <c r="H72" s="165" t="s">
        <v>140</v>
      </c>
      <c r="I72" s="51" t="s">
        <v>213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2533</v>
      </c>
      <c r="P72" s="322">
        <v>0.0</v>
      </c>
      <c r="Q72" s="319" t="str">
        <f>IFERROR(VLOOKUP(F72,'Cadastro de assessores'!A:B,2,FALSE),"Não Cadastrado")</f>
        <v>250</v>
      </c>
      <c r="R72" s="319" t="s">
        <v>97</v>
      </c>
      <c r="S72" s="320">
        <v>44610.0</v>
      </c>
      <c r="T72" s="50" t="s">
        <v>2750</v>
      </c>
      <c r="U72" s="50"/>
      <c r="V72" s="45" t="s">
        <v>99</v>
      </c>
      <c r="W72" s="5" t="s">
        <v>554</v>
      </c>
      <c r="X72" s="45" t="s">
        <v>174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110</v>
      </c>
      <c r="AC72" s="95"/>
      <c r="AD72" s="45" t="s">
        <v>2751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2528</v>
      </c>
      <c r="B73" s="42" t="s">
        <v>2752</v>
      </c>
      <c r="C73" s="329" t="s">
        <v>2753</v>
      </c>
      <c r="D73" s="319" t="s">
        <v>18</v>
      </c>
      <c r="E73" s="319" t="s">
        <v>170</v>
      </c>
      <c r="F73" s="319" t="s">
        <v>171</v>
      </c>
      <c r="G73" s="44" t="str">
        <f t="shared" si="1"/>
        <v>Breno</v>
      </c>
      <c r="H73" s="165" t="s">
        <v>97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97</v>
      </c>
      <c r="S73" s="320">
        <v>44321.0</v>
      </c>
      <c r="T73" s="50"/>
      <c r="U73" s="50"/>
      <c r="V73" s="45" t="s">
        <v>99</v>
      </c>
      <c r="W73" s="5" t="s">
        <v>2754</v>
      </c>
      <c r="X73" s="164" t="s">
        <v>174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110</v>
      </c>
      <c r="AC73" s="95"/>
      <c r="AD73" s="95" t="s">
        <v>2591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2528</v>
      </c>
      <c r="B74" s="61" t="s">
        <v>569</v>
      </c>
      <c r="C74" s="329" t="s">
        <v>2755</v>
      </c>
      <c r="D74" s="319" t="s">
        <v>18</v>
      </c>
      <c r="E74" s="319" t="s">
        <v>170</v>
      </c>
      <c r="F74" s="319" t="s">
        <v>191</v>
      </c>
      <c r="G74" s="44" t="str">
        <f t="shared" si="1"/>
        <v>Augusto</v>
      </c>
      <c r="H74" s="165" t="s">
        <v>140</v>
      </c>
      <c r="I74" s="51" t="s">
        <v>213</v>
      </c>
      <c r="J74" s="319" t="str">
        <f t="shared" si="2"/>
        <v>Não</v>
      </c>
      <c r="K74" s="332">
        <v>44614.0</v>
      </c>
      <c r="L74" s="45"/>
      <c r="M74" s="95" t="s">
        <v>98</v>
      </c>
      <c r="N74" s="333">
        <v>0.012</v>
      </c>
      <c r="O74" s="319" t="s">
        <v>2533</v>
      </c>
      <c r="P74" s="322">
        <v>0.0</v>
      </c>
      <c r="Q74" s="319" t="str">
        <f>IFERROR(VLOOKUP(F74,'Cadastro de assessores'!A:B,2,FALSE),"Não Cadastrado")</f>
        <v>28411</v>
      </c>
      <c r="R74" s="319" t="s">
        <v>97</v>
      </c>
      <c r="S74" s="332">
        <v>44608.0</v>
      </c>
      <c r="T74" s="169"/>
      <c r="U74" s="169"/>
      <c r="V74" s="45" t="s">
        <v>99</v>
      </c>
      <c r="W74" s="5" t="s">
        <v>571</v>
      </c>
      <c r="X74" s="164" t="s">
        <v>174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110</v>
      </c>
      <c r="AC74" s="95"/>
      <c r="AD74" s="95" t="s">
        <v>2591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2528</v>
      </c>
      <c r="B75" s="235" t="s">
        <v>575</v>
      </c>
      <c r="C75" s="219" t="s">
        <v>2756</v>
      </c>
      <c r="D75" s="319" t="s">
        <v>18</v>
      </c>
      <c r="E75" s="319" t="s">
        <v>170</v>
      </c>
      <c r="F75" s="319" t="s">
        <v>171</v>
      </c>
      <c r="G75" s="44" t="str">
        <f t="shared" si="1"/>
        <v>Augusto</v>
      </c>
      <c r="H75" s="331" t="s">
        <v>140</v>
      </c>
      <c r="I75" s="51" t="s">
        <v>213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97</v>
      </c>
      <c r="S75" s="332">
        <v>44267.0</v>
      </c>
      <c r="T75" s="169"/>
      <c r="U75" s="169"/>
      <c r="V75" s="45" t="s">
        <v>99</v>
      </c>
      <c r="W75" s="13" t="s">
        <v>577</v>
      </c>
      <c r="X75" s="164" t="s">
        <v>174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110</v>
      </c>
      <c r="AC75" s="95"/>
      <c r="AD75" s="95" t="s">
        <v>2591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2528</v>
      </c>
      <c r="B76" s="239" t="s">
        <v>2757</v>
      </c>
      <c r="C76" s="330" t="s">
        <v>2758</v>
      </c>
      <c r="D76" s="319" t="s">
        <v>2531</v>
      </c>
      <c r="E76" s="319" t="s">
        <v>29</v>
      </c>
      <c r="F76" s="95" t="s">
        <v>2544</v>
      </c>
      <c r="G76" s="44" t="str">
        <f t="shared" si="1"/>
        <v>Augusto</v>
      </c>
      <c r="H76" s="331" t="s">
        <v>180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184</v>
      </c>
      <c r="N76" s="333">
        <v>0.02</v>
      </c>
      <c r="O76" s="319" t="s">
        <v>185</v>
      </c>
      <c r="P76" s="322">
        <v>0.2</v>
      </c>
      <c r="Q76" s="95" t="str">
        <f>IFERROR(VLOOKUP(F76,'Cadastro de assessores'!A:B,2,FALSE),"Não Cadastrado")</f>
        <v>2971</v>
      </c>
      <c r="R76" s="95" t="s">
        <v>2545</v>
      </c>
      <c r="S76" s="332">
        <v>43609.0</v>
      </c>
      <c r="T76" s="169"/>
      <c r="U76" s="169"/>
      <c r="V76" s="45" t="s">
        <v>99</v>
      </c>
      <c r="W76" s="13" t="s">
        <v>2759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2584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2548</v>
      </c>
      <c r="BJ76" s="171">
        <v>0.0</v>
      </c>
      <c r="BK76" s="171" t="s">
        <v>2548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2528</v>
      </c>
      <c r="B77" s="239" t="s">
        <v>2757</v>
      </c>
      <c r="C77" s="330" t="s">
        <v>2760</v>
      </c>
      <c r="D77" s="319" t="s">
        <v>2531</v>
      </c>
      <c r="E77" s="319" t="s">
        <v>29</v>
      </c>
      <c r="F77" s="95" t="s">
        <v>2544</v>
      </c>
      <c r="G77" s="44" t="str">
        <f t="shared" si="1"/>
        <v>Augusto</v>
      </c>
      <c r="H77" s="331" t="s">
        <v>180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98</v>
      </c>
      <c r="N77" s="333">
        <v>0.005</v>
      </c>
      <c r="O77" s="319" t="s">
        <v>2533</v>
      </c>
      <c r="P77" s="322">
        <v>0.0</v>
      </c>
      <c r="Q77" s="95" t="str">
        <f>IFERROR(VLOOKUP(F77,'Cadastro de assessores'!A:B,2,FALSE),"Não Cadastrado")</f>
        <v>2971</v>
      </c>
      <c r="R77" s="95" t="s">
        <v>2545</v>
      </c>
      <c r="S77" s="332">
        <v>43609.0</v>
      </c>
      <c r="T77" s="169"/>
      <c r="U77" s="169"/>
      <c r="V77" s="45" t="s">
        <v>99</v>
      </c>
      <c r="W77" s="13" t="s">
        <v>2759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2584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2548</v>
      </c>
      <c r="BJ77" s="171">
        <v>0.0</v>
      </c>
      <c r="BK77" s="171" t="s">
        <v>2548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2528</v>
      </c>
      <c r="B78" s="42" t="s">
        <v>2761</v>
      </c>
      <c r="C78" s="329" t="s">
        <v>2762</v>
      </c>
      <c r="D78" s="319" t="s">
        <v>18</v>
      </c>
      <c r="E78" s="319" t="s">
        <v>170</v>
      </c>
      <c r="F78" s="95" t="s">
        <v>191</v>
      </c>
      <c r="G78" s="44" t="str">
        <f t="shared" si="1"/>
        <v>Augusto</v>
      </c>
      <c r="H78" s="331" t="s">
        <v>140</v>
      </c>
      <c r="I78" s="51" t="s">
        <v>213</v>
      </c>
      <c r="J78" s="319" t="str">
        <f t="shared" si="2"/>
        <v>Não</v>
      </c>
      <c r="K78" s="72">
        <v>44364.0</v>
      </c>
      <c r="L78" s="95"/>
      <c r="M78" s="95" t="s">
        <v>98</v>
      </c>
      <c r="N78" s="333">
        <v>0.012</v>
      </c>
      <c r="O78" s="319" t="s">
        <v>2533</v>
      </c>
      <c r="P78" s="322">
        <v>0.0</v>
      </c>
      <c r="Q78" s="93" t="str">
        <f>IFERROR(VLOOKUP(F78,'Cadastro de assessores'!A:B,2,FALSE),"Não Cadastrado")</f>
        <v>28411</v>
      </c>
      <c r="R78" s="319" t="s">
        <v>97</v>
      </c>
      <c r="S78" s="72">
        <v>44344.0</v>
      </c>
      <c r="T78" s="50"/>
      <c r="U78" s="50"/>
      <c r="V78" s="45" t="s">
        <v>99</v>
      </c>
      <c r="W78" s="5" t="s">
        <v>591</v>
      </c>
      <c r="X78" s="164" t="s">
        <v>174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110</v>
      </c>
      <c r="AC78" s="95"/>
      <c r="AD78" s="95" t="s">
        <v>2763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2528</v>
      </c>
      <c r="B79" s="239" t="s">
        <v>2764</v>
      </c>
      <c r="C79" s="330" t="s">
        <v>2765</v>
      </c>
      <c r="D79" s="319" t="s">
        <v>2531</v>
      </c>
      <c r="E79" s="319" t="s">
        <v>29</v>
      </c>
      <c r="F79" s="95" t="s">
        <v>2532</v>
      </c>
      <c r="G79" s="44" t="str">
        <f t="shared" si="1"/>
        <v>Augusto</v>
      </c>
      <c r="H79" s="331" t="s">
        <v>180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184</v>
      </c>
      <c r="N79" s="333">
        <v>0.025</v>
      </c>
      <c r="O79" s="319" t="s">
        <v>185</v>
      </c>
      <c r="P79" s="322">
        <v>0.2</v>
      </c>
      <c r="Q79" s="95" t="str">
        <f>IFERROR(VLOOKUP(F79,'Cadastro de assessores'!A:B,2,FALSE),"Não Cadastrado")</f>
        <v>17573</v>
      </c>
      <c r="R79" s="95" t="s">
        <v>2545</v>
      </c>
      <c r="S79" s="337">
        <v>43453.0</v>
      </c>
      <c r="T79" s="169"/>
      <c r="U79" s="169"/>
      <c r="V79" s="45" t="s">
        <v>99</v>
      </c>
      <c r="W79" s="13" t="s">
        <v>2766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2573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2548</v>
      </c>
      <c r="BJ79" s="171">
        <v>0.0</v>
      </c>
      <c r="BK79" s="171" t="s">
        <v>2548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2528</v>
      </c>
      <c r="B80" s="239" t="s">
        <v>2764</v>
      </c>
      <c r="C80" s="330" t="s">
        <v>2767</v>
      </c>
      <c r="D80" s="319" t="s">
        <v>2531</v>
      </c>
      <c r="E80" s="319" t="s">
        <v>29</v>
      </c>
      <c r="F80" s="95" t="s">
        <v>2532</v>
      </c>
      <c r="G80" s="44" t="str">
        <f t="shared" si="1"/>
        <v>Augusto</v>
      </c>
      <c r="H80" s="331" t="s">
        <v>180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2545</v>
      </c>
      <c r="S80" s="332">
        <v>43997.0</v>
      </c>
      <c r="T80" s="169"/>
      <c r="U80" s="169"/>
      <c r="V80" s="45" t="s">
        <v>99</v>
      </c>
      <c r="W80" s="13" t="s">
        <v>2766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2573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2548</v>
      </c>
      <c r="BJ80" s="171">
        <v>0.0</v>
      </c>
      <c r="BK80" s="171" t="s">
        <v>2548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2528</v>
      </c>
      <c r="B81" s="42" t="s">
        <v>2768</v>
      </c>
      <c r="C81" s="45">
        <v>4410426.0</v>
      </c>
      <c r="D81" s="319" t="s">
        <v>18</v>
      </c>
      <c r="E81" s="319" t="s">
        <v>170</v>
      </c>
      <c r="F81" s="95" t="s">
        <v>171</v>
      </c>
      <c r="G81" s="44" t="str">
        <f t="shared" si="1"/>
        <v>Breno</v>
      </c>
      <c r="H81" s="331" t="s">
        <v>140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3">
        <v>0.007</v>
      </c>
      <c r="O81" s="319" t="s">
        <v>2533</v>
      </c>
      <c r="P81" s="322">
        <v>0.0</v>
      </c>
      <c r="Q81" s="319" t="str">
        <f>IFERROR(VLOOKUP(F81,'Cadastro de assessores'!A:B,2,FALSE),"Não Cadastrado")</f>
        <v>250</v>
      </c>
      <c r="R81" s="319" t="s">
        <v>97</v>
      </c>
      <c r="S81" s="72">
        <v>44593.0</v>
      </c>
      <c r="T81" s="50"/>
      <c r="U81" s="60" t="s">
        <v>2769</v>
      </c>
      <c r="V81" s="45" t="s">
        <v>99</v>
      </c>
      <c r="W81" s="5" t="s">
        <v>2770</v>
      </c>
      <c r="X81" s="164" t="s">
        <v>174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110</v>
      </c>
      <c r="AC81" s="95"/>
      <c r="AD81" s="95" t="s">
        <v>2591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2528</v>
      </c>
      <c r="B82" s="235" t="s">
        <v>2771</v>
      </c>
      <c r="C82" s="330" t="s">
        <v>2772</v>
      </c>
      <c r="D82" s="319" t="s">
        <v>2531</v>
      </c>
      <c r="E82" s="319" t="s">
        <v>29</v>
      </c>
      <c r="F82" s="95" t="s">
        <v>2532</v>
      </c>
      <c r="G82" s="44" t="str">
        <f t="shared" si="1"/>
        <v>Augusto</v>
      </c>
      <c r="H82" s="331" t="s">
        <v>180</v>
      </c>
      <c r="I82" s="46" t="s">
        <v>24</v>
      </c>
      <c r="J82" s="319" t="str">
        <f t="shared" si="2"/>
        <v>Não</v>
      </c>
      <c r="K82" s="95" t="s">
        <v>2581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2545</v>
      </c>
      <c r="S82" s="95"/>
      <c r="T82" s="169"/>
      <c r="U82" s="169"/>
      <c r="V82" s="45" t="s">
        <v>99</v>
      </c>
      <c r="W82" s="13" t="s">
        <v>2773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2548</v>
      </c>
      <c r="BJ82" s="171">
        <v>0.0</v>
      </c>
      <c r="BK82" s="171" t="s">
        <v>2548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2528</v>
      </c>
      <c r="B83" s="235" t="s">
        <v>2774</v>
      </c>
      <c r="C83" s="330" t="s">
        <v>2775</v>
      </c>
      <c r="D83" s="319" t="s">
        <v>2531</v>
      </c>
      <c r="E83" s="319" t="s">
        <v>29</v>
      </c>
      <c r="F83" s="95" t="s">
        <v>2532</v>
      </c>
      <c r="G83" s="44" t="str">
        <f t="shared" si="1"/>
        <v>Augusto</v>
      </c>
      <c r="H83" s="331" t="s">
        <v>180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98</v>
      </c>
      <c r="N83" s="333">
        <v>0.012</v>
      </c>
      <c r="O83" s="319" t="s">
        <v>2533</v>
      </c>
      <c r="P83" s="322">
        <v>0.0</v>
      </c>
      <c r="Q83" s="95" t="str">
        <f>IFERROR(VLOOKUP(F83,'Cadastro de assessores'!A:B,2,FALSE),"Não Cadastrado")</f>
        <v>17573</v>
      </c>
      <c r="R83" s="95" t="s">
        <v>2545</v>
      </c>
      <c r="S83" s="337">
        <v>43822.0</v>
      </c>
      <c r="T83" s="169"/>
      <c r="U83" s="169"/>
      <c r="V83" s="45" t="s">
        <v>99</v>
      </c>
      <c r="W83" s="13" t="s">
        <v>2776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2605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2548</v>
      </c>
      <c r="BJ83" s="171">
        <v>0.0</v>
      </c>
      <c r="BK83" s="171" t="s">
        <v>2548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2528</v>
      </c>
      <c r="B84" s="367" t="s">
        <v>629</v>
      </c>
      <c r="C84" s="329" t="s">
        <v>2777</v>
      </c>
      <c r="D84" s="319" t="s">
        <v>18</v>
      </c>
      <c r="E84" s="319" t="s">
        <v>170</v>
      </c>
      <c r="F84" s="95" t="s">
        <v>171</v>
      </c>
      <c r="G84" s="44" t="str">
        <f t="shared" si="1"/>
        <v>Augusto</v>
      </c>
      <c r="H84" s="165" t="s">
        <v>140</v>
      </c>
      <c r="I84" s="51" t="s">
        <v>213</v>
      </c>
      <c r="J84" s="319" t="str">
        <f t="shared" si="2"/>
        <v>Não</v>
      </c>
      <c r="K84" s="320">
        <v>44383.0</v>
      </c>
      <c r="L84" s="95"/>
      <c r="M84" s="95" t="s">
        <v>98</v>
      </c>
      <c r="N84" s="333">
        <v>0.012</v>
      </c>
      <c r="O84" s="319" t="s">
        <v>2533</v>
      </c>
      <c r="P84" s="322">
        <v>0.0</v>
      </c>
      <c r="Q84" s="93" t="str">
        <f>IFERROR(VLOOKUP(F84,'Cadastro de assessores'!A:B,2,FALSE),"Não Cadastrado")</f>
        <v>250</v>
      </c>
      <c r="R84" s="319" t="s">
        <v>97</v>
      </c>
      <c r="S84" s="320">
        <v>44368.0</v>
      </c>
      <c r="T84" s="50"/>
      <c r="U84" s="50"/>
      <c r="V84" s="45" t="s">
        <v>99</v>
      </c>
      <c r="W84" s="5" t="s">
        <v>2778</v>
      </c>
      <c r="X84" s="164" t="s">
        <v>174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110</v>
      </c>
      <c r="AC84" s="95"/>
      <c r="AD84" s="45" t="s">
        <v>2591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2528</v>
      </c>
      <c r="B85" s="367" t="s">
        <v>629</v>
      </c>
      <c r="C85" s="368" t="s">
        <v>2779</v>
      </c>
      <c r="D85" s="319" t="s">
        <v>18</v>
      </c>
      <c r="E85" s="319" t="s">
        <v>170</v>
      </c>
      <c r="F85" s="95" t="s">
        <v>171</v>
      </c>
      <c r="G85" s="44" t="str">
        <f t="shared" si="1"/>
        <v>Augusto</v>
      </c>
      <c r="H85" s="165" t="s">
        <v>140</v>
      </c>
      <c r="I85" s="51" t="s">
        <v>213</v>
      </c>
      <c r="J85" s="319" t="str">
        <f t="shared" si="2"/>
        <v>Não</v>
      </c>
      <c r="K85" s="332">
        <v>44860.0</v>
      </c>
      <c r="L85" s="95"/>
      <c r="M85" s="95" t="s">
        <v>188</v>
      </c>
      <c r="N85" s="333">
        <v>0.008</v>
      </c>
      <c r="O85" s="319" t="s">
        <v>189</v>
      </c>
      <c r="P85" s="322">
        <v>0.1</v>
      </c>
      <c r="Q85" s="93" t="str">
        <f>IFERROR(VLOOKUP(F85,'Cadastro de assessores'!A:B,2,FALSE),"Não Cadastrado")</f>
        <v>250</v>
      </c>
      <c r="R85" s="319" t="s">
        <v>97</v>
      </c>
      <c r="S85" s="332">
        <v>44858.0</v>
      </c>
      <c r="T85" s="50"/>
      <c r="U85" s="369"/>
      <c r="V85" s="45" t="s">
        <v>99</v>
      </c>
      <c r="W85" s="13" t="s">
        <v>632</v>
      </c>
      <c r="X85" s="5" t="s">
        <v>174</v>
      </c>
      <c r="Y85" s="51" t="str">
        <f t="shared" si="3"/>
        <v>Ativo</v>
      </c>
      <c r="Z85" s="325"/>
      <c r="AA85" s="95" t="str">
        <f t="shared" si="4"/>
        <v/>
      </c>
      <c r="AB85" s="13" t="s">
        <v>110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2528</v>
      </c>
      <c r="B86" s="235" t="s">
        <v>638</v>
      </c>
      <c r="C86" s="219" t="s">
        <v>2780</v>
      </c>
      <c r="D86" s="319" t="s">
        <v>18</v>
      </c>
      <c r="E86" s="319" t="s">
        <v>170</v>
      </c>
      <c r="F86" s="319" t="s">
        <v>171</v>
      </c>
      <c r="G86" s="44" t="str">
        <f t="shared" si="1"/>
        <v>Augusto</v>
      </c>
      <c r="H86" s="331" t="s">
        <v>140</v>
      </c>
      <c r="I86" s="51" t="s">
        <v>213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97</v>
      </c>
      <c r="S86" s="332">
        <v>44257.0</v>
      </c>
      <c r="T86" s="50" t="s">
        <v>2781</v>
      </c>
      <c r="U86" s="369"/>
      <c r="V86" s="45" t="s">
        <v>99</v>
      </c>
      <c r="W86" s="13" t="s">
        <v>640</v>
      </c>
      <c r="X86" s="164" t="s">
        <v>174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110</v>
      </c>
      <c r="AC86" s="95"/>
      <c r="AD86" s="95" t="s">
        <v>2591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2528</v>
      </c>
      <c r="B87" s="61" t="s">
        <v>638</v>
      </c>
      <c r="C87" s="329" t="s">
        <v>2782</v>
      </c>
      <c r="D87" s="319" t="s">
        <v>18</v>
      </c>
      <c r="E87" s="319" t="s">
        <v>170</v>
      </c>
      <c r="F87" s="319" t="s">
        <v>171</v>
      </c>
      <c r="G87" s="44" t="str">
        <f t="shared" si="1"/>
        <v>Augusto</v>
      </c>
      <c r="H87" s="165" t="s">
        <v>140</v>
      </c>
      <c r="I87" s="51" t="s">
        <v>213</v>
      </c>
      <c r="J87" s="319" t="str">
        <f t="shared" si="2"/>
        <v>Não</v>
      </c>
      <c r="K87" s="72">
        <v>44607.0</v>
      </c>
      <c r="L87" s="95"/>
      <c r="M87" s="95" t="s">
        <v>55</v>
      </c>
      <c r="N87" s="333">
        <v>0.007</v>
      </c>
      <c r="O87" s="319" t="s">
        <v>2533</v>
      </c>
      <c r="P87" s="322">
        <v>0.0</v>
      </c>
      <c r="Q87" s="319" t="str">
        <f>IFERROR(VLOOKUP(F87,'Cadastro de assessores'!A:B,2,FALSE),"Não Cadastrado")</f>
        <v>250</v>
      </c>
      <c r="R87" s="319" t="s">
        <v>97</v>
      </c>
      <c r="S87" s="72">
        <v>44607.0</v>
      </c>
      <c r="T87" s="169"/>
      <c r="U87" s="169"/>
      <c r="V87" s="45" t="s">
        <v>99</v>
      </c>
      <c r="W87" s="5" t="s">
        <v>640</v>
      </c>
      <c r="X87" s="164" t="s">
        <v>174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110</v>
      </c>
      <c r="AC87" s="95"/>
      <c r="AD87" s="95" t="s">
        <v>2591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2528</v>
      </c>
      <c r="B88" s="317" t="s">
        <v>2783</v>
      </c>
      <c r="C88" s="318" t="s">
        <v>2784</v>
      </c>
      <c r="D88" s="319" t="s">
        <v>18</v>
      </c>
      <c r="E88" s="319" t="s">
        <v>29</v>
      </c>
      <c r="F88" s="319" t="s">
        <v>2785</v>
      </c>
      <c r="G88" s="44" t="str">
        <f t="shared" si="1"/>
        <v>Augusto</v>
      </c>
      <c r="H88" s="165" t="s">
        <v>140</v>
      </c>
      <c r="I88" s="51" t="s">
        <v>213</v>
      </c>
      <c r="J88" s="319" t="str">
        <f t="shared" si="2"/>
        <v>Não</v>
      </c>
      <c r="K88" s="334">
        <v>43416.0</v>
      </c>
      <c r="L88" s="95"/>
      <c r="M88" s="95" t="s">
        <v>184</v>
      </c>
      <c r="N88" s="321">
        <v>0.03</v>
      </c>
      <c r="O88" s="319" t="s">
        <v>185</v>
      </c>
      <c r="P88" s="322">
        <v>0.2</v>
      </c>
      <c r="Q88" s="319" t="str">
        <f>IFERROR(VLOOKUP(F88,'Cadastro de assessores'!A:B,2,FALSE),"Não Cadastrado")</f>
        <v>18236</v>
      </c>
      <c r="R88" s="370" t="s">
        <v>140</v>
      </c>
      <c r="S88" s="334">
        <v>43416.0</v>
      </c>
      <c r="T88" s="169"/>
      <c r="U88" s="169"/>
      <c r="V88" s="45" t="s">
        <v>362</v>
      </c>
      <c r="W88" s="324" t="s">
        <v>2786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110</v>
      </c>
      <c r="AC88" s="95"/>
      <c r="AD88" s="95" t="s">
        <v>2578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2548</v>
      </c>
      <c r="BJ88" s="327">
        <v>0.0</v>
      </c>
      <c r="BK88" s="327" t="s">
        <v>2548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2528</v>
      </c>
      <c r="B89" s="235" t="s">
        <v>2787</v>
      </c>
      <c r="C89" s="330" t="s">
        <v>2788</v>
      </c>
      <c r="D89" s="319" t="s">
        <v>18</v>
      </c>
      <c r="E89" s="319" t="s">
        <v>170</v>
      </c>
      <c r="F89" s="95" t="s">
        <v>171</v>
      </c>
      <c r="G89" s="44" t="str">
        <f t="shared" si="1"/>
        <v>Augusto</v>
      </c>
      <c r="H89" s="331" t="s">
        <v>180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184</v>
      </c>
      <c r="N89" s="333">
        <v>0.025</v>
      </c>
      <c r="O89" s="319" t="s">
        <v>185</v>
      </c>
      <c r="P89" s="322">
        <v>0.2</v>
      </c>
      <c r="Q89" s="95" t="str">
        <f>IFERROR(VLOOKUP(F89,'Cadastro de assessores'!A:B,2,FALSE),"Não Cadastrado")</f>
        <v>250</v>
      </c>
      <c r="R89" s="95" t="s">
        <v>2545</v>
      </c>
      <c r="S89" s="332">
        <v>44263.0</v>
      </c>
      <c r="T89" s="169"/>
      <c r="U89" s="169"/>
      <c r="V89" s="45" t="s">
        <v>99</v>
      </c>
      <c r="W89" s="13" t="s">
        <v>2789</v>
      </c>
      <c r="X89" s="164" t="s">
        <v>174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110</v>
      </c>
      <c r="AC89" s="95"/>
      <c r="AD89" s="95" t="s">
        <v>2591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2548</v>
      </c>
      <c r="BJ89" s="171">
        <v>0.0</v>
      </c>
      <c r="BK89" s="171" t="s">
        <v>2548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2528</v>
      </c>
      <c r="B90" s="239" t="s">
        <v>2790</v>
      </c>
      <c r="C90" s="330" t="s">
        <v>2791</v>
      </c>
      <c r="D90" s="319" t="s">
        <v>2531</v>
      </c>
      <c r="E90" s="319" t="s">
        <v>29</v>
      </c>
      <c r="F90" s="95" t="s">
        <v>2531</v>
      </c>
      <c r="G90" s="44" t="str">
        <f t="shared" si="1"/>
        <v>Augusto</v>
      </c>
      <c r="H90" s="331" t="s">
        <v>180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2545</v>
      </c>
      <c r="S90" s="337">
        <v>44124.0</v>
      </c>
      <c r="T90" s="169"/>
      <c r="U90" s="169"/>
      <c r="V90" s="45" t="s">
        <v>362</v>
      </c>
      <c r="W90" s="13" t="s">
        <v>2792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110</v>
      </c>
      <c r="AC90" s="95"/>
      <c r="AD90" s="95" t="s">
        <v>2793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2548</v>
      </c>
      <c r="BJ90" s="171">
        <v>0.0</v>
      </c>
      <c r="BK90" s="171" t="s">
        <v>2548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2528</v>
      </c>
      <c r="B91" s="239" t="s">
        <v>2794</v>
      </c>
      <c r="C91" s="330" t="s">
        <v>2795</v>
      </c>
      <c r="D91" s="319" t="s">
        <v>2531</v>
      </c>
      <c r="E91" s="319" t="s">
        <v>29</v>
      </c>
      <c r="F91" s="95" t="s">
        <v>2531</v>
      </c>
      <c r="G91" s="44" t="str">
        <f t="shared" si="1"/>
        <v>Augusto</v>
      </c>
      <c r="H91" s="331" t="s">
        <v>180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2545</v>
      </c>
      <c r="S91" s="337">
        <v>44118.0</v>
      </c>
      <c r="T91" s="169"/>
      <c r="U91" s="169"/>
      <c r="V91" s="45" t="s">
        <v>362</v>
      </c>
      <c r="W91" s="13" t="s">
        <v>2796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110</v>
      </c>
      <c r="AC91" s="95"/>
      <c r="AD91" s="95" t="s">
        <v>2793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2548</v>
      </c>
      <c r="BJ91" s="171">
        <v>0.0</v>
      </c>
      <c r="BK91" s="171" t="s">
        <v>2548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2528</v>
      </c>
      <c r="B92" s="239" t="s">
        <v>2797</v>
      </c>
      <c r="C92" s="330" t="s">
        <v>2798</v>
      </c>
      <c r="D92" s="319" t="s">
        <v>18</v>
      </c>
      <c r="E92" s="319" t="s">
        <v>170</v>
      </c>
      <c r="F92" s="95" t="s">
        <v>171</v>
      </c>
      <c r="G92" s="44" t="str">
        <f t="shared" si="1"/>
        <v>Augusto</v>
      </c>
      <c r="H92" s="331" t="s">
        <v>180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2545</v>
      </c>
      <c r="S92" s="337">
        <v>44328.0</v>
      </c>
      <c r="T92" s="50"/>
      <c r="U92" s="50"/>
      <c r="V92" s="45" t="s">
        <v>99</v>
      </c>
      <c r="W92" s="13" t="s">
        <v>2799</v>
      </c>
      <c r="X92" s="164" t="s">
        <v>174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110</v>
      </c>
      <c r="AC92" s="95"/>
      <c r="AD92" s="95" t="s">
        <v>2591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2548</v>
      </c>
      <c r="BJ92" s="171">
        <v>0.0</v>
      </c>
      <c r="BK92" s="171" t="s">
        <v>2548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2528</v>
      </c>
      <c r="B93" s="239" t="s">
        <v>2800</v>
      </c>
      <c r="C93" s="330" t="s">
        <v>2801</v>
      </c>
      <c r="D93" s="319" t="s">
        <v>2641</v>
      </c>
      <c r="E93" s="319" t="s">
        <v>29</v>
      </c>
      <c r="F93" s="95" t="s">
        <v>2641</v>
      </c>
      <c r="G93" s="44" t="str">
        <f t="shared" si="1"/>
        <v>Breno</v>
      </c>
      <c r="H93" s="165" t="s">
        <v>97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184</v>
      </c>
      <c r="N93" s="333">
        <v>0.01</v>
      </c>
      <c r="O93" s="319" t="s">
        <v>2533</v>
      </c>
      <c r="P93" s="322">
        <v>0.0</v>
      </c>
      <c r="Q93" s="95" t="str">
        <f>IFERROR(VLOOKUP(F93,'Cadastro de assessores'!A:B,2,FALSE),"Não Cadastrado")</f>
        <v>22400</v>
      </c>
      <c r="R93" s="95" t="s">
        <v>97</v>
      </c>
      <c r="S93" s="337">
        <v>43384.0</v>
      </c>
      <c r="T93" s="169"/>
      <c r="U93" s="169"/>
      <c r="V93" s="45" t="s">
        <v>99</v>
      </c>
      <c r="W93" s="13" t="s">
        <v>2802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110</v>
      </c>
      <c r="AC93" s="95"/>
      <c r="AD93" s="95" t="s">
        <v>2584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2528</v>
      </c>
      <c r="B94" s="42" t="s">
        <v>2803</v>
      </c>
      <c r="C94" s="365" t="s">
        <v>2804</v>
      </c>
      <c r="D94" s="319" t="s">
        <v>18</v>
      </c>
      <c r="E94" s="319" t="s">
        <v>170</v>
      </c>
      <c r="F94" s="164" t="s">
        <v>191</v>
      </c>
      <c r="G94" s="44" t="str">
        <f t="shared" si="1"/>
        <v>Augusto</v>
      </c>
      <c r="H94" s="331" t="s">
        <v>180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382</v>
      </c>
      <c r="N94" s="333">
        <v>0.003</v>
      </c>
      <c r="O94" s="319" t="s">
        <v>2533</v>
      </c>
      <c r="P94" s="322">
        <v>0.0</v>
      </c>
      <c r="Q94" s="164" t="str">
        <f>IFERROR(VLOOKUP(F94,'Cadastro de assessores'!A:B,2,FALSE),"Não Cadastrado")</f>
        <v>28411</v>
      </c>
      <c r="R94" s="95" t="s">
        <v>2545</v>
      </c>
      <c r="S94" s="72">
        <v>44393.0</v>
      </c>
      <c r="T94" s="50"/>
      <c r="U94" s="50"/>
      <c r="V94" s="45" t="s">
        <v>362</v>
      </c>
      <c r="W94" s="5" t="s">
        <v>2805</v>
      </c>
      <c r="X94" s="164" t="s">
        <v>174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2591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2548</v>
      </c>
      <c r="BJ94" s="171">
        <v>0.0</v>
      </c>
      <c r="BK94" s="171" t="s">
        <v>2548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2528</v>
      </c>
      <c r="B95" s="235" t="s">
        <v>2806</v>
      </c>
      <c r="C95" s="330" t="s">
        <v>2807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1" t="s">
        <v>97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98</v>
      </c>
      <c r="N95" s="321">
        <v>0.01</v>
      </c>
      <c r="O95" s="319" t="s">
        <v>2533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97</v>
      </c>
      <c r="S95" s="320">
        <v>43713.0</v>
      </c>
      <c r="T95" s="169"/>
      <c r="U95" s="335" t="s">
        <v>2808</v>
      </c>
      <c r="V95" s="45" t="s">
        <v>99</v>
      </c>
      <c r="W95" s="13" t="s">
        <v>2809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110</v>
      </c>
      <c r="AC95" s="95"/>
      <c r="AD95" s="95" t="s">
        <v>2573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2528</v>
      </c>
      <c r="B96" s="235" t="s">
        <v>2810</v>
      </c>
      <c r="C96" s="219" t="s">
        <v>2811</v>
      </c>
      <c r="D96" s="319" t="s">
        <v>18</v>
      </c>
      <c r="E96" s="319" t="s">
        <v>170</v>
      </c>
      <c r="F96" s="95" t="s">
        <v>171</v>
      </c>
      <c r="G96" s="44" t="str">
        <f t="shared" si="1"/>
        <v>Augusto</v>
      </c>
      <c r="H96" s="165" t="s">
        <v>140</v>
      </c>
      <c r="I96" s="51" t="s">
        <v>213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3">
        <v>0.01</v>
      </c>
      <c r="O96" s="319" t="s">
        <v>2533</v>
      </c>
      <c r="P96" s="322">
        <v>0.0</v>
      </c>
      <c r="Q96" s="95" t="str">
        <f>IFERROR(VLOOKUP(F96,'Cadastro de assessores'!A:B,2,FALSE),"Não Cadastrado")</f>
        <v>250</v>
      </c>
      <c r="R96" s="319" t="s">
        <v>97</v>
      </c>
      <c r="S96" s="320">
        <v>44831.0</v>
      </c>
      <c r="T96" s="74"/>
      <c r="U96" s="169" t="s">
        <v>2812</v>
      </c>
      <c r="V96" s="45" t="s">
        <v>99</v>
      </c>
      <c r="W96" s="13" t="s">
        <v>2813</v>
      </c>
      <c r="X96" s="5" t="s">
        <v>174</v>
      </c>
      <c r="Y96" s="51" t="str">
        <f t="shared" si="3"/>
        <v>Ativo</v>
      </c>
      <c r="Z96" s="325"/>
      <c r="AA96" s="95" t="str">
        <f t="shared" si="4"/>
        <v/>
      </c>
      <c r="AB96" s="13" t="s">
        <v>110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2528</v>
      </c>
      <c r="B97" s="235" t="s">
        <v>732</v>
      </c>
      <c r="C97" s="219" t="s">
        <v>2814</v>
      </c>
      <c r="D97" s="319" t="s">
        <v>18</v>
      </c>
      <c r="E97" s="319" t="s">
        <v>170</v>
      </c>
      <c r="F97" s="319" t="s">
        <v>2616</v>
      </c>
      <c r="G97" s="44" t="str">
        <f t="shared" si="1"/>
        <v>Augusto</v>
      </c>
      <c r="H97" s="165" t="s">
        <v>140</v>
      </c>
      <c r="I97" s="51" t="s">
        <v>213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97</v>
      </c>
      <c r="S97" s="320">
        <v>44299.0</v>
      </c>
      <c r="T97" s="74"/>
      <c r="U97" s="169" t="s">
        <v>2815</v>
      </c>
      <c r="V97" s="45" t="s">
        <v>99</v>
      </c>
      <c r="W97" s="13" t="s">
        <v>734</v>
      </c>
      <c r="X97" s="164" t="s">
        <v>174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110</v>
      </c>
      <c r="AC97" s="95"/>
      <c r="AD97" s="95" t="s">
        <v>2591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2528</v>
      </c>
      <c r="B98" s="235" t="s">
        <v>2816</v>
      </c>
      <c r="C98" s="330" t="s">
        <v>2817</v>
      </c>
      <c r="D98" s="319" t="s">
        <v>2531</v>
      </c>
      <c r="E98" s="319" t="s">
        <v>29</v>
      </c>
      <c r="F98" s="319" t="s">
        <v>2532</v>
      </c>
      <c r="G98" s="44" t="str">
        <f t="shared" si="1"/>
        <v>Augusto</v>
      </c>
      <c r="H98" s="165" t="s">
        <v>140</v>
      </c>
      <c r="I98" s="51" t="s">
        <v>213</v>
      </c>
      <c r="J98" s="319" t="str">
        <f t="shared" si="2"/>
        <v>Não</v>
      </c>
      <c r="K98" s="320">
        <v>43895.0</v>
      </c>
      <c r="L98" s="95"/>
      <c r="M98" s="95" t="s">
        <v>98</v>
      </c>
      <c r="N98" s="333">
        <v>0.012</v>
      </c>
      <c r="O98" s="319" t="s">
        <v>2533</v>
      </c>
      <c r="P98" s="322">
        <v>0.0</v>
      </c>
      <c r="Q98" s="319" t="str">
        <f>IFERROR(VLOOKUP(F98,'Cadastro de assessores'!A:B,2,FALSE),"Não Cadastrado")</f>
        <v>17573</v>
      </c>
      <c r="R98" s="319" t="s">
        <v>97</v>
      </c>
      <c r="S98" s="320">
        <v>43894.0</v>
      </c>
      <c r="T98" s="169"/>
      <c r="U98" s="169" t="s">
        <v>2818</v>
      </c>
      <c r="V98" s="45" t="s">
        <v>99</v>
      </c>
      <c r="W98" s="13" t="s">
        <v>2819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110</v>
      </c>
      <c r="AC98" s="95"/>
      <c r="AD98" s="95" t="s">
        <v>2584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2528</v>
      </c>
      <c r="B99" s="235" t="s">
        <v>2820</v>
      </c>
      <c r="C99" s="330" t="s">
        <v>2821</v>
      </c>
      <c r="D99" s="319" t="s">
        <v>2531</v>
      </c>
      <c r="E99" s="319" t="s">
        <v>29</v>
      </c>
      <c r="F99" s="95" t="s">
        <v>2544</v>
      </c>
      <c r="G99" s="44" t="str">
        <f t="shared" si="1"/>
        <v>Augusto</v>
      </c>
      <c r="H99" s="331" t="s">
        <v>180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2545</v>
      </c>
      <c r="S99" s="332">
        <v>43913.0</v>
      </c>
      <c r="T99" s="169"/>
      <c r="U99" s="169"/>
      <c r="V99" s="45" t="s">
        <v>99</v>
      </c>
      <c r="W99" s="13" t="s">
        <v>2822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2823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2548</v>
      </c>
      <c r="BJ99" s="171">
        <v>0.0</v>
      </c>
      <c r="BK99" s="171" t="s">
        <v>2548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2528</v>
      </c>
      <c r="B100" s="235" t="s">
        <v>2824</v>
      </c>
      <c r="C100" s="330" t="s">
        <v>2825</v>
      </c>
      <c r="D100" s="319" t="s">
        <v>18</v>
      </c>
      <c r="E100" s="319" t="s">
        <v>29</v>
      </c>
      <c r="F100" s="319" t="s">
        <v>162</v>
      </c>
      <c r="G100" s="44" t="str">
        <f t="shared" si="1"/>
        <v>Augusto</v>
      </c>
      <c r="H100" s="165" t="s">
        <v>140</v>
      </c>
      <c r="I100" s="51" t="s">
        <v>213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2533</v>
      </c>
      <c r="P100" s="322">
        <v>0.0</v>
      </c>
      <c r="Q100" s="319">
        <f>IFERROR(VLOOKUP(F100,'Cadastro de assessores'!A:B,2,FALSE),"Não Cadastrado")</f>
        <v>12344</v>
      </c>
      <c r="R100" s="319" t="s">
        <v>97</v>
      </c>
      <c r="S100" s="320">
        <v>43860.0</v>
      </c>
      <c r="T100" s="63"/>
      <c r="U100" s="335" t="s">
        <v>2826</v>
      </c>
      <c r="V100" s="45" t="s">
        <v>99</v>
      </c>
      <c r="W100" s="13" t="s">
        <v>2827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101</v>
      </c>
      <c r="AC100" s="95"/>
      <c r="AD100" s="95" t="s">
        <v>2584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2528</v>
      </c>
      <c r="B101" s="156" t="s">
        <v>756</v>
      </c>
      <c r="C101" s="329" t="s">
        <v>2828</v>
      </c>
      <c r="D101" s="319" t="s">
        <v>18</v>
      </c>
      <c r="E101" s="319" t="s">
        <v>170</v>
      </c>
      <c r="F101" s="319" t="s">
        <v>171</v>
      </c>
      <c r="G101" s="44" t="str">
        <f t="shared" si="1"/>
        <v>Augusto</v>
      </c>
      <c r="H101" s="165" t="s">
        <v>140</v>
      </c>
      <c r="I101" s="51" t="s">
        <v>213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97</v>
      </c>
      <c r="S101" s="320">
        <v>44321.0</v>
      </c>
      <c r="T101" s="50"/>
      <c r="U101" s="50"/>
      <c r="V101" s="45" t="s">
        <v>99</v>
      </c>
      <c r="W101" s="11" t="s">
        <v>758</v>
      </c>
      <c r="X101" s="164" t="s">
        <v>174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101</v>
      </c>
      <c r="AC101" s="95"/>
      <c r="AD101" s="95" t="s">
        <v>2591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2528</v>
      </c>
      <c r="B102" s="42" t="s">
        <v>760</v>
      </c>
      <c r="C102" s="45">
        <v>323749.0</v>
      </c>
      <c r="D102" s="319" t="s">
        <v>18</v>
      </c>
      <c r="E102" s="319" t="s">
        <v>170</v>
      </c>
      <c r="F102" s="95" t="s">
        <v>191</v>
      </c>
      <c r="G102" s="44" t="str">
        <f t="shared" si="1"/>
        <v>Augusto</v>
      </c>
      <c r="H102" s="165" t="s">
        <v>97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3">
        <v>0.007</v>
      </c>
      <c r="O102" s="319" t="s">
        <v>2533</v>
      </c>
      <c r="P102" s="322">
        <v>0.0</v>
      </c>
      <c r="Q102" s="319" t="str">
        <f>IFERROR(VLOOKUP(F102,'Cadastro de assessores'!A:B,2,FALSE),"Não Cadastrado")</f>
        <v>28411</v>
      </c>
      <c r="R102" s="319" t="s">
        <v>97</v>
      </c>
      <c r="S102" s="72">
        <v>44586.0</v>
      </c>
      <c r="T102" s="371"/>
      <c r="U102" s="371"/>
      <c r="V102" s="45" t="s">
        <v>99</v>
      </c>
      <c r="W102" s="5" t="s">
        <v>762</v>
      </c>
      <c r="X102" s="164" t="s">
        <v>174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110</v>
      </c>
      <c r="AC102" s="95"/>
      <c r="AD102" s="95" t="s">
        <v>2591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2528</v>
      </c>
      <c r="B103" s="61" t="s">
        <v>767</v>
      </c>
      <c r="C103" s="45">
        <v>6496617.0</v>
      </c>
      <c r="D103" s="319" t="s">
        <v>18</v>
      </c>
      <c r="E103" s="319" t="s">
        <v>170</v>
      </c>
      <c r="F103" s="93" t="s">
        <v>171</v>
      </c>
      <c r="G103" s="44" t="str">
        <f t="shared" si="1"/>
        <v>Augusto</v>
      </c>
      <c r="H103" s="331" t="s">
        <v>180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98</v>
      </c>
      <c r="N103" s="333">
        <v>0.012</v>
      </c>
      <c r="O103" s="319" t="s">
        <v>2533</v>
      </c>
      <c r="P103" s="322">
        <v>0.0</v>
      </c>
      <c r="Q103" s="319">
        <v>250.0</v>
      </c>
      <c r="R103" s="319" t="s">
        <v>97</v>
      </c>
      <c r="S103" s="72">
        <v>44711.0</v>
      </c>
      <c r="T103" s="169"/>
      <c r="U103" s="169"/>
      <c r="V103" s="45" t="s">
        <v>99</v>
      </c>
      <c r="W103" s="5" t="s">
        <v>770</v>
      </c>
      <c r="X103" s="45" t="s">
        <v>174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2611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2528</v>
      </c>
      <c r="B104" s="61" t="s">
        <v>767</v>
      </c>
      <c r="C104" s="330" t="s">
        <v>2829</v>
      </c>
      <c r="D104" s="319" t="s">
        <v>18</v>
      </c>
      <c r="E104" s="319" t="s">
        <v>170</v>
      </c>
      <c r="F104" s="95" t="s">
        <v>2830</v>
      </c>
      <c r="G104" s="44" t="str">
        <f t="shared" si="1"/>
        <v>Augusto</v>
      </c>
      <c r="H104" s="331" t="s">
        <v>180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769</v>
      </c>
      <c r="N104" s="333">
        <v>0.02</v>
      </c>
      <c r="O104" s="319" t="s">
        <v>185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99</v>
      </c>
      <c r="W104" s="5" t="s">
        <v>770</v>
      </c>
      <c r="X104" s="13" t="s">
        <v>174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2528</v>
      </c>
      <c r="B105" s="235" t="s">
        <v>2831</v>
      </c>
      <c r="C105" s="330" t="s">
        <v>2832</v>
      </c>
      <c r="D105" s="319" t="s">
        <v>2531</v>
      </c>
      <c r="E105" s="319" t="s">
        <v>29</v>
      </c>
      <c r="F105" s="95" t="s">
        <v>2531</v>
      </c>
      <c r="G105" s="44" t="str">
        <f t="shared" si="1"/>
        <v>Augusto</v>
      </c>
      <c r="H105" s="331" t="s">
        <v>180</v>
      </c>
      <c r="I105" s="46" t="s">
        <v>24</v>
      </c>
      <c r="J105" s="319" t="str">
        <f t="shared" si="2"/>
        <v>Não</v>
      </c>
      <c r="K105" s="95" t="s">
        <v>2581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2545</v>
      </c>
      <c r="S105" s="95"/>
      <c r="T105" s="169"/>
      <c r="U105" s="169"/>
      <c r="V105" s="45" t="s">
        <v>99</v>
      </c>
      <c r="W105" s="13" t="s">
        <v>2833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2657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2548</v>
      </c>
      <c r="BJ105" s="171">
        <v>0.0</v>
      </c>
      <c r="BK105" s="171" t="s">
        <v>2548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2528</v>
      </c>
      <c r="B106" s="317" t="s">
        <v>816</v>
      </c>
      <c r="C106" s="71" t="s">
        <v>2834</v>
      </c>
      <c r="D106" s="319" t="s">
        <v>18</v>
      </c>
      <c r="E106" s="319" t="s">
        <v>170</v>
      </c>
      <c r="F106" s="93" t="s">
        <v>171</v>
      </c>
      <c r="G106" s="44" t="str">
        <f t="shared" si="1"/>
        <v>Augusto</v>
      </c>
      <c r="H106" s="165" t="s">
        <v>140</v>
      </c>
      <c r="I106" s="51" t="s">
        <v>213</v>
      </c>
      <c r="J106" s="319" t="str">
        <f t="shared" si="2"/>
        <v>Não</v>
      </c>
      <c r="K106" s="334">
        <v>44844.0</v>
      </c>
      <c r="L106" s="95"/>
      <c r="M106" s="95" t="s">
        <v>55</v>
      </c>
      <c r="N106" s="321">
        <v>0.01</v>
      </c>
      <c r="O106" s="319" t="s">
        <v>2533</v>
      </c>
      <c r="P106" s="322">
        <v>0.0</v>
      </c>
      <c r="Q106" s="319" t="str">
        <f>IFERROR(VLOOKUP(F106,'Cadastro de assessores'!A:B,2,FALSE),"Não Cadastrado")</f>
        <v>250</v>
      </c>
      <c r="R106" s="319" t="s">
        <v>97</v>
      </c>
      <c r="S106" s="320">
        <v>44826.0</v>
      </c>
      <c r="T106" s="169"/>
      <c r="U106" s="169"/>
      <c r="V106" s="45" t="s">
        <v>99</v>
      </c>
      <c r="W106" s="324" t="s">
        <v>819</v>
      </c>
      <c r="X106" s="13" t="s">
        <v>174</v>
      </c>
      <c r="Y106" s="51" t="str">
        <f t="shared" si="3"/>
        <v>Ativo</v>
      </c>
      <c r="Z106" s="325"/>
      <c r="AA106" s="95" t="str">
        <f t="shared" si="4"/>
        <v/>
      </c>
      <c r="AB106" s="13" t="s">
        <v>110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2528</v>
      </c>
      <c r="B107" s="61" t="s">
        <v>820</v>
      </c>
      <c r="C107" s="329" t="s">
        <v>2835</v>
      </c>
      <c r="D107" s="319" t="s">
        <v>18</v>
      </c>
      <c r="E107" s="319" t="s">
        <v>170</v>
      </c>
      <c r="F107" s="93" t="s">
        <v>191</v>
      </c>
      <c r="G107" s="44" t="str">
        <f t="shared" si="1"/>
        <v>Augusto</v>
      </c>
      <c r="H107" s="165" t="s">
        <v>140</v>
      </c>
      <c r="I107" s="51" t="s">
        <v>213</v>
      </c>
      <c r="J107" s="319" t="str">
        <f t="shared" si="2"/>
        <v>Não</v>
      </c>
      <c r="K107" s="320">
        <v>44328.0</v>
      </c>
      <c r="L107" s="45"/>
      <c r="M107" s="95" t="s">
        <v>263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97</v>
      </c>
      <c r="S107" s="320">
        <v>44328.0</v>
      </c>
      <c r="T107" s="74"/>
      <c r="U107" s="50" t="s">
        <v>2836</v>
      </c>
      <c r="V107" s="45" t="s">
        <v>99</v>
      </c>
      <c r="W107" s="5" t="s">
        <v>822</v>
      </c>
      <c r="X107" s="164" t="s">
        <v>174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101</v>
      </c>
      <c r="AC107" s="95"/>
      <c r="AD107" s="95" t="s">
        <v>2541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2528</v>
      </c>
      <c r="B108" s="61" t="s">
        <v>2837</v>
      </c>
      <c r="C108" s="144">
        <v>351246.0</v>
      </c>
      <c r="D108" s="319" t="s">
        <v>18</v>
      </c>
      <c r="E108" s="319" t="s">
        <v>170</v>
      </c>
      <c r="F108" s="319" t="s">
        <v>171</v>
      </c>
      <c r="G108" s="44" t="str">
        <f t="shared" si="1"/>
        <v>Augusto</v>
      </c>
      <c r="H108" s="331" t="s">
        <v>180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97</v>
      </c>
      <c r="S108" s="332">
        <v>44594.0</v>
      </c>
      <c r="T108" s="74"/>
      <c r="U108" s="323"/>
      <c r="V108" s="45" t="s">
        <v>99</v>
      </c>
      <c r="W108" s="5" t="s">
        <v>2838</v>
      </c>
      <c r="X108" s="164" t="s">
        <v>174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110</v>
      </c>
      <c r="AC108" s="95"/>
      <c r="AD108" s="95" t="s">
        <v>2591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2528</v>
      </c>
      <c r="B109" s="317" t="s">
        <v>2839</v>
      </c>
      <c r="C109" s="318" t="s">
        <v>2840</v>
      </c>
      <c r="D109" s="319" t="s">
        <v>18</v>
      </c>
      <c r="E109" s="319" t="s">
        <v>29</v>
      </c>
      <c r="F109" s="324" t="s">
        <v>621</v>
      </c>
      <c r="G109" s="44" t="str">
        <f t="shared" si="1"/>
        <v>Bruno</v>
      </c>
      <c r="H109" s="165" t="s">
        <v>97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98</v>
      </c>
      <c r="N109" s="333">
        <v>0.012</v>
      </c>
      <c r="O109" s="319" t="s">
        <v>2533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97</v>
      </c>
      <c r="S109" s="320">
        <v>43882.0</v>
      </c>
      <c r="T109" s="169" t="s">
        <v>2841</v>
      </c>
      <c r="U109" s="335" t="s">
        <v>2842</v>
      </c>
      <c r="V109" s="45" t="s">
        <v>99</v>
      </c>
      <c r="W109" s="324" t="s">
        <v>2843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110</v>
      </c>
      <c r="AC109" s="95"/>
      <c r="AD109" s="319" t="s">
        <v>2596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2528</v>
      </c>
      <c r="B110" s="317" t="s">
        <v>2844</v>
      </c>
      <c r="C110" s="318" t="s">
        <v>2845</v>
      </c>
      <c r="D110" s="319" t="s">
        <v>18</v>
      </c>
      <c r="E110" s="319" t="s">
        <v>29</v>
      </c>
      <c r="F110" s="319" t="s">
        <v>135</v>
      </c>
      <c r="G110" s="44" t="str">
        <f t="shared" si="1"/>
        <v>Augusto</v>
      </c>
      <c r="H110" s="165" t="s">
        <v>140</v>
      </c>
      <c r="I110" s="51" t="s">
        <v>213</v>
      </c>
      <c r="J110" s="319" t="str">
        <f t="shared" si="2"/>
        <v>Não</v>
      </c>
      <c r="K110" s="334">
        <v>43398.0</v>
      </c>
      <c r="L110" s="95"/>
      <c r="M110" s="95" t="s">
        <v>184</v>
      </c>
      <c r="N110" s="321">
        <v>0.018</v>
      </c>
      <c r="O110" s="319" t="s">
        <v>185</v>
      </c>
      <c r="P110" s="322">
        <v>0.2</v>
      </c>
      <c r="Q110" s="319">
        <f>IFERROR(VLOOKUP(F110,'Cadastro de assessores'!A:B,2,FALSE),"Não Cadastrado")</f>
        <v>12332</v>
      </c>
      <c r="R110" s="319" t="s">
        <v>140</v>
      </c>
      <c r="S110" s="334">
        <v>43397.0</v>
      </c>
      <c r="T110" s="169"/>
      <c r="U110" s="169"/>
      <c r="V110" s="45" t="s">
        <v>99</v>
      </c>
      <c r="W110" s="324" t="s">
        <v>2846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110</v>
      </c>
      <c r="AC110" s="95"/>
      <c r="AD110" s="95" t="s">
        <v>2596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2548</v>
      </c>
      <c r="BJ110" s="327">
        <v>0.0</v>
      </c>
      <c r="BK110" s="327" t="s">
        <v>2548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2528</v>
      </c>
      <c r="B111" s="61" t="s">
        <v>2847</v>
      </c>
      <c r="C111" s="144">
        <v>2541803.0</v>
      </c>
      <c r="D111" s="319" t="s">
        <v>18</v>
      </c>
      <c r="E111" s="319" t="s">
        <v>170</v>
      </c>
      <c r="F111" s="319" t="s">
        <v>171</v>
      </c>
      <c r="G111" s="44" t="str">
        <f t="shared" si="1"/>
        <v>Augusto</v>
      </c>
      <c r="H111" s="165" t="s">
        <v>97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2533</v>
      </c>
      <c r="P111" s="322">
        <v>0.0</v>
      </c>
      <c r="Q111" s="319" t="str">
        <f>IFERROR(VLOOKUP(F111,'Cadastro de assessores'!A:B,2,FALSE),"Não Cadastrado")</f>
        <v>250</v>
      </c>
      <c r="R111" s="319" t="s">
        <v>97</v>
      </c>
      <c r="S111" s="123">
        <v>44524.0</v>
      </c>
      <c r="T111" s="50" t="s">
        <v>2848</v>
      </c>
      <c r="U111" s="50"/>
      <c r="V111" s="45" t="s">
        <v>99</v>
      </c>
      <c r="W111" s="5" t="s">
        <v>2849</v>
      </c>
      <c r="X111" s="164" t="s">
        <v>174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110</v>
      </c>
      <c r="AC111" s="95"/>
      <c r="AD111" s="95" t="s">
        <v>2591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2528</v>
      </c>
      <c r="B112" s="317" t="s">
        <v>2850</v>
      </c>
      <c r="C112" s="318" t="s">
        <v>2851</v>
      </c>
      <c r="D112" s="319" t="s">
        <v>18</v>
      </c>
      <c r="E112" s="319" t="s">
        <v>29</v>
      </c>
      <c r="F112" s="319" t="s">
        <v>135</v>
      </c>
      <c r="G112" s="44" t="str">
        <f t="shared" si="1"/>
        <v>Breno</v>
      </c>
      <c r="H112" s="165" t="s">
        <v>97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2533</v>
      </c>
      <c r="P112" s="322">
        <v>0.0</v>
      </c>
      <c r="Q112" s="319">
        <f>IFERROR(VLOOKUP(F112,'Cadastro de assessores'!A:B,2,FALSE),"Não Cadastrado")</f>
        <v>12332</v>
      </c>
      <c r="R112" s="319" t="s">
        <v>97</v>
      </c>
      <c r="S112" s="320">
        <v>43563.0</v>
      </c>
      <c r="T112" s="169"/>
      <c r="U112" s="169"/>
      <c r="V112" s="45" t="s">
        <v>99</v>
      </c>
      <c r="W112" s="324" t="s">
        <v>2852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110</v>
      </c>
      <c r="AC112" s="95"/>
      <c r="AD112" s="95" t="s">
        <v>2584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2528</v>
      </c>
      <c r="B113" s="317" t="s">
        <v>2850</v>
      </c>
      <c r="C113" s="318" t="s">
        <v>2853</v>
      </c>
      <c r="D113" s="319" t="s">
        <v>18</v>
      </c>
      <c r="E113" s="319" t="s">
        <v>29</v>
      </c>
      <c r="F113" s="319" t="s">
        <v>135</v>
      </c>
      <c r="G113" s="44" t="str">
        <f t="shared" si="1"/>
        <v>Breno</v>
      </c>
      <c r="H113" s="331" t="s">
        <v>140</v>
      </c>
      <c r="I113" s="51" t="s">
        <v>682</v>
      </c>
      <c r="J113" s="319" t="str">
        <f t="shared" si="2"/>
        <v>Sim</v>
      </c>
      <c r="K113" s="320">
        <v>43564.0</v>
      </c>
      <c r="L113" s="95"/>
      <c r="M113" s="95" t="s">
        <v>184</v>
      </c>
      <c r="N113" s="321">
        <v>0.02</v>
      </c>
      <c r="O113" s="319" t="s">
        <v>185</v>
      </c>
      <c r="P113" s="322">
        <v>0.2</v>
      </c>
      <c r="Q113" s="319">
        <f>IFERROR(VLOOKUP(F113,'Cadastro de assessores'!A:B,2,FALSE),"Não Cadastrado")</f>
        <v>12332</v>
      </c>
      <c r="R113" s="319" t="s">
        <v>97</v>
      </c>
      <c r="S113" s="320">
        <v>43564.0</v>
      </c>
      <c r="T113" s="169" t="s">
        <v>2854</v>
      </c>
      <c r="U113" s="169"/>
      <c r="V113" s="45" t="s">
        <v>99</v>
      </c>
      <c r="W113" s="324" t="s">
        <v>2852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110</v>
      </c>
      <c r="AC113" s="95"/>
      <c r="AD113" s="95" t="s">
        <v>2584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2528</v>
      </c>
      <c r="B114" s="239" t="s">
        <v>2855</v>
      </c>
      <c r="C114" s="71" t="s">
        <v>2856</v>
      </c>
      <c r="D114" s="319" t="s">
        <v>18</v>
      </c>
      <c r="E114" s="319" t="s">
        <v>29</v>
      </c>
      <c r="F114" s="95" t="s">
        <v>162</v>
      </c>
      <c r="G114" s="44" t="str">
        <f t="shared" si="1"/>
        <v>Augusto</v>
      </c>
      <c r="H114" s="331" t="s">
        <v>97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55</v>
      </c>
      <c r="N114" s="333">
        <v>0.0</v>
      </c>
      <c r="O114" s="319" t="s">
        <v>2533</v>
      </c>
      <c r="P114" s="322">
        <v>0.0</v>
      </c>
      <c r="Q114" s="319">
        <f>IFERROR(VLOOKUP(F114,'Cadastro de assessores'!A:B,2,FALSE),"Não Cadastrado")</f>
        <v>12344</v>
      </c>
      <c r="R114" s="319" t="s">
        <v>140</v>
      </c>
      <c r="S114" s="332">
        <v>44888.0</v>
      </c>
      <c r="T114" s="169"/>
      <c r="U114" s="169"/>
      <c r="V114" s="45" t="s">
        <v>99</v>
      </c>
      <c r="W114" s="13" t="s">
        <v>922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110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2528</v>
      </c>
      <c r="B115" s="239" t="s">
        <v>2857</v>
      </c>
      <c r="C115" s="330" t="s">
        <v>2858</v>
      </c>
      <c r="D115" s="319" t="s">
        <v>2531</v>
      </c>
      <c r="E115" s="319" t="s">
        <v>29</v>
      </c>
      <c r="F115" s="95" t="s">
        <v>2532</v>
      </c>
      <c r="G115" s="44" t="str">
        <f t="shared" si="1"/>
        <v>Augusto</v>
      </c>
      <c r="H115" s="331" t="s">
        <v>180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2545</v>
      </c>
      <c r="S115" s="332">
        <v>43675.0</v>
      </c>
      <c r="T115" s="169"/>
      <c r="U115" s="169"/>
      <c r="V115" s="45" t="s">
        <v>99</v>
      </c>
      <c r="W115" s="13" t="s">
        <v>2859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2747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2548</v>
      </c>
      <c r="BJ115" s="171">
        <v>0.0</v>
      </c>
      <c r="BK115" s="171" t="s">
        <v>2548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2528</v>
      </c>
      <c r="B116" s="42" t="s">
        <v>2860</v>
      </c>
      <c r="C116" s="365" t="s">
        <v>2861</v>
      </c>
      <c r="D116" s="319" t="s">
        <v>18</v>
      </c>
      <c r="E116" s="319" t="s">
        <v>170</v>
      </c>
      <c r="F116" s="164" t="s">
        <v>171</v>
      </c>
      <c r="G116" s="44" t="str">
        <f t="shared" si="1"/>
        <v>Augusto</v>
      </c>
      <c r="H116" s="331" t="s">
        <v>180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2545</v>
      </c>
      <c r="S116" s="72">
        <v>44365.0</v>
      </c>
      <c r="T116" s="50"/>
      <c r="U116" s="50"/>
      <c r="V116" s="45" t="s">
        <v>99</v>
      </c>
      <c r="W116" s="5" t="s">
        <v>2862</v>
      </c>
      <c r="X116" s="164" t="s">
        <v>174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110</v>
      </c>
      <c r="AC116" s="95"/>
      <c r="AD116" s="95" t="s">
        <v>2541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2528</v>
      </c>
      <c r="B117" s="61" t="s">
        <v>2863</v>
      </c>
      <c r="C117" s="45">
        <v>334341.0</v>
      </c>
      <c r="D117" s="319" t="s">
        <v>18</v>
      </c>
      <c r="E117" s="319" t="s">
        <v>170</v>
      </c>
      <c r="F117" s="95" t="s">
        <v>171</v>
      </c>
      <c r="G117" s="44" t="str">
        <f t="shared" si="1"/>
        <v>Breno</v>
      </c>
      <c r="H117" s="165" t="s">
        <v>97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55</v>
      </c>
      <c r="N117" s="333">
        <v>0.007</v>
      </c>
      <c r="O117" s="319" t="s">
        <v>2533</v>
      </c>
      <c r="P117" s="322">
        <v>0.0</v>
      </c>
      <c r="Q117" s="93" t="str">
        <f>IFERROR(VLOOKUP(F117,'Cadastro de assessores'!A:B,2,FALSE),"Não Cadastrado")</f>
        <v>250</v>
      </c>
      <c r="R117" s="95" t="s">
        <v>97</v>
      </c>
      <c r="S117" s="332">
        <v>44727.0</v>
      </c>
      <c r="T117" s="169"/>
      <c r="U117" s="169"/>
      <c r="V117" s="45" t="s">
        <v>99</v>
      </c>
      <c r="W117" s="5" t="s">
        <v>2864</v>
      </c>
      <c r="X117" s="164" t="s">
        <v>174</v>
      </c>
      <c r="Y117" s="51" t="str">
        <f t="shared" si="3"/>
        <v>Ativo</v>
      </c>
      <c r="Z117" s="325"/>
      <c r="AA117" s="95" t="str">
        <f t="shared" si="4"/>
        <v/>
      </c>
      <c r="AB117" s="13" t="s">
        <v>110</v>
      </c>
      <c r="AC117" s="95"/>
      <c r="AD117" s="95" t="s">
        <v>2591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2528</v>
      </c>
      <c r="B118" s="235" t="s">
        <v>2865</v>
      </c>
      <c r="C118" s="330" t="s">
        <v>2866</v>
      </c>
      <c r="D118" s="319" t="s">
        <v>2531</v>
      </c>
      <c r="E118" s="319" t="s">
        <v>29</v>
      </c>
      <c r="F118" s="95" t="s">
        <v>2544</v>
      </c>
      <c r="G118" s="44" t="str">
        <f t="shared" si="1"/>
        <v>Augusto</v>
      </c>
      <c r="H118" s="331" t="s">
        <v>180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2545</v>
      </c>
      <c r="S118" s="332">
        <v>43699.0</v>
      </c>
      <c r="T118" s="169"/>
      <c r="U118" s="169"/>
      <c r="V118" s="45" t="s">
        <v>99</v>
      </c>
      <c r="W118" s="13" t="s">
        <v>2867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2657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2548</v>
      </c>
      <c r="BJ118" s="171">
        <v>0.0</v>
      </c>
      <c r="BK118" s="171" t="s">
        <v>2548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2528</v>
      </c>
      <c r="B119" s="343" t="s">
        <v>937</v>
      </c>
      <c r="C119" s="330" t="s">
        <v>2868</v>
      </c>
      <c r="D119" s="319" t="s">
        <v>18</v>
      </c>
      <c r="E119" s="319" t="s">
        <v>170</v>
      </c>
      <c r="F119" s="319" t="s">
        <v>171</v>
      </c>
      <c r="G119" s="44" t="str">
        <f t="shared" si="1"/>
        <v>Augusto</v>
      </c>
      <c r="H119" s="331" t="s">
        <v>140</v>
      </c>
      <c r="I119" s="51" t="s">
        <v>213</v>
      </c>
      <c r="J119" s="319" t="str">
        <f t="shared" si="2"/>
        <v>Não</v>
      </c>
      <c r="K119" s="320">
        <v>44263.0</v>
      </c>
      <c r="L119" s="45"/>
      <c r="M119" s="95" t="s">
        <v>263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97</v>
      </c>
      <c r="S119" s="320">
        <v>44263.0</v>
      </c>
      <c r="T119" s="128"/>
      <c r="U119" s="335" t="s">
        <v>2869</v>
      </c>
      <c r="V119" s="45" t="s">
        <v>99</v>
      </c>
      <c r="W119" s="324" t="s">
        <v>940</v>
      </c>
      <c r="X119" s="164" t="s">
        <v>174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101</v>
      </c>
      <c r="AC119" s="95"/>
      <c r="AD119" s="95" t="s">
        <v>2591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2528</v>
      </c>
      <c r="B120" s="235" t="s">
        <v>2870</v>
      </c>
      <c r="C120" s="219" t="s">
        <v>2871</v>
      </c>
      <c r="D120" s="319" t="s">
        <v>18</v>
      </c>
      <c r="E120" s="319" t="s">
        <v>170</v>
      </c>
      <c r="F120" s="319" t="s">
        <v>191</v>
      </c>
      <c r="G120" s="44" t="str">
        <f t="shared" si="1"/>
        <v>Augusto</v>
      </c>
      <c r="H120" s="165" t="s">
        <v>97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97</v>
      </c>
      <c r="S120" s="320">
        <v>44291.0</v>
      </c>
      <c r="T120" s="335" t="s">
        <v>2872</v>
      </c>
      <c r="U120" s="335" t="s">
        <v>2873</v>
      </c>
      <c r="V120" s="45" t="s">
        <v>99</v>
      </c>
      <c r="W120" s="13" t="s">
        <v>2874</v>
      </c>
      <c r="X120" s="164" t="s">
        <v>174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110</v>
      </c>
      <c r="AC120" s="95"/>
      <c r="AD120" s="95" t="s">
        <v>2541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2528</v>
      </c>
      <c r="B121" s="235" t="s">
        <v>949</v>
      </c>
      <c r="C121" s="219" t="s">
        <v>2875</v>
      </c>
      <c r="D121" s="319" t="s">
        <v>18</v>
      </c>
      <c r="E121" s="319" t="s">
        <v>170</v>
      </c>
      <c r="F121" s="319" t="s">
        <v>171</v>
      </c>
      <c r="G121" s="44" t="str">
        <f t="shared" si="1"/>
        <v>Augusto</v>
      </c>
      <c r="H121" s="165" t="s">
        <v>140</v>
      </c>
      <c r="I121" s="51" t="s">
        <v>213</v>
      </c>
      <c r="J121" s="319" t="str">
        <f t="shared" si="2"/>
        <v>Não</v>
      </c>
      <c r="K121" s="320">
        <v>44263.0</v>
      </c>
      <c r="L121" s="95"/>
      <c r="M121" s="95" t="s">
        <v>263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97</v>
      </c>
      <c r="S121" s="320">
        <v>44263.0</v>
      </c>
      <c r="T121" s="74"/>
      <c r="U121" s="169"/>
      <c r="V121" s="45" t="s">
        <v>99</v>
      </c>
      <c r="W121" s="13" t="s">
        <v>952</v>
      </c>
      <c r="X121" s="164" t="s">
        <v>174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110</v>
      </c>
      <c r="AC121" s="95"/>
      <c r="AD121" s="95" t="s">
        <v>2591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2528</v>
      </c>
      <c r="B122" s="235" t="s">
        <v>2876</v>
      </c>
      <c r="C122" s="330" t="s">
        <v>2877</v>
      </c>
      <c r="D122" s="319" t="s">
        <v>2641</v>
      </c>
      <c r="E122" s="319" t="s">
        <v>29</v>
      </c>
      <c r="F122" s="95" t="s">
        <v>2641</v>
      </c>
      <c r="G122" s="44" t="str">
        <f t="shared" si="1"/>
        <v>Augusto</v>
      </c>
      <c r="H122" s="331" t="s">
        <v>180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184</v>
      </c>
      <c r="N122" s="333">
        <v>0.025</v>
      </c>
      <c r="O122" s="319" t="s">
        <v>185</v>
      </c>
      <c r="P122" s="322">
        <v>0.2</v>
      </c>
      <c r="Q122" s="95" t="str">
        <f>IFERROR(VLOOKUP(F122,'Cadastro de assessores'!A:B,2,FALSE),"Não Cadastrado")</f>
        <v>22400</v>
      </c>
      <c r="R122" s="95" t="s">
        <v>2545</v>
      </c>
      <c r="S122" s="337">
        <v>43829.0</v>
      </c>
      <c r="T122" s="169"/>
      <c r="U122" s="169"/>
      <c r="V122" s="45" t="s">
        <v>99</v>
      </c>
      <c r="W122" s="13" t="s">
        <v>2878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2605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2548</v>
      </c>
      <c r="BJ122" s="171">
        <v>0.0</v>
      </c>
      <c r="BK122" s="171" t="s">
        <v>2548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2528</v>
      </c>
      <c r="B123" s="61" t="s">
        <v>2879</v>
      </c>
      <c r="C123" s="329">
        <v>4398183.0</v>
      </c>
      <c r="D123" s="319" t="s">
        <v>18</v>
      </c>
      <c r="E123" s="319" t="s">
        <v>170</v>
      </c>
      <c r="F123" s="319" t="s">
        <v>191</v>
      </c>
      <c r="G123" s="44" t="str">
        <f t="shared" si="1"/>
        <v>Augusto</v>
      </c>
      <c r="H123" s="165" t="s">
        <v>140</v>
      </c>
      <c r="I123" s="51" t="s">
        <v>213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97</v>
      </c>
      <c r="S123" s="332">
        <v>44602.0</v>
      </c>
      <c r="T123" s="74"/>
      <c r="U123" s="169" t="s">
        <v>2880</v>
      </c>
      <c r="V123" s="45" t="s">
        <v>99</v>
      </c>
      <c r="W123" s="5" t="s">
        <v>2881</v>
      </c>
      <c r="X123" s="164" t="s">
        <v>174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110</v>
      </c>
      <c r="AC123" s="95"/>
      <c r="AD123" s="95" t="s">
        <v>2591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2528</v>
      </c>
      <c r="B124" s="235" t="s">
        <v>2882</v>
      </c>
      <c r="C124" s="330" t="s">
        <v>2883</v>
      </c>
      <c r="D124" s="319" t="s">
        <v>18</v>
      </c>
      <c r="E124" s="319" t="s">
        <v>170</v>
      </c>
      <c r="F124" s="95" t="s">
        <v>191</v>
      </c>
      <c r="G124" s="44" t="str">
        <f t="shared" si="1"/>
        <v>Augusto</v>
      </c>
      <c r="H124" s="331" t="s">
        <v>180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2545</v>
      </c>
      <c r="S124" s="337">
        <v>44298.0</v>
      </c>
      <c r="T124" s="169"/>
      <c r="U124" s="169"/>
      <c r="V124" s="45" t="s">
        <v>99</v>
      </c>
      <c r="W124" s="13" t="s">
        <v>2884</v>
      </c>
      <c r="X124" s="95" t="s">
        <v>174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110</v>
      </c>
      <c r="AC124" s="95"/>
      <c r="AD124" s="95" t="s">
        <v>2591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2548</v>
      </c>
      <c r="BJ124" s="171">
        <v>0.0</v>
      </c>
      <c r="BK124" s="171" t="s">
        <v>2548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2528</v>
      </c>
      <c r="B125" s="42" t="s">
        <v>2882</v>
      </c>
      <c r="C125" s="329" t="s">
        <v>2885</v>
      </c>
      <c r="D125" s="319" t="s">
        <v>18</v>
      </c>
      <c r="E125" s="319" t="s">
        <v>170</v>
      </c>
      <c r="F125" s="93" t="s">
        <v>191</v>
      </c>
      <c r="G125" s="44" t="str">
        <f t="shared" si="1"/>
        <v>Augusto</v>
      </c>
      <c r="H125" s="165" t="s">
        <v>140</v>
      </c>
      <c r="I125" s="51" t="s">
        <v>213</v>
      </c>
      <c r="J125" s="319" t="str">
        <f t="shared" si="2"/>
        <v>Não</v>
      </c>
      <c r="K125" s="320">
        <v>44383.0</v>
      </c>
      <c r="L125" s="45"/>
      <c r="M125" s="95" t="s">
        <v>184</v>
      </c>
      <c r="N125" s="333">
        <v>0.025</v>
      </c>
      <c r="O125" s="319" t="s">
        <v>185</v>
      </c>
      <c r="P125" s="322">
        <v>0.2</v>
      </c>
      <c r="Q125" s="93" t="str">
        <f>IFERROR(VLOOKUP(F125,'Cadastro de assessores'!A:B,2,FALSE),"Não Cadastrado")</f>
        <v>28411</v>
      </c>
      <c r="R125" s="319" t="s">
        <v>97</v>
      </c>
      <c r="S125" s="320">
        <v>44382.0</v>
      </c>
      <c r="T125" s="50"/>
      <c r="U125" s="50"/>
      <c r="V125" s="45" t="s">
        <v>99</v>
      </c>
      <c r="W125" s="5" t="s">
        <v>2884</v>
      </c>
      <c r="X125" s="164" t="s">
        <v>174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110</v>
      </c>
      <c r="AC125" s="95"/>
      <c r="AD125" s="45" t="s">
        <v>2591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2548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2528</v>
      </c>
      <c r="B126" s="42" t="s">
        <v>2886</v>
      </c>
      <c r="C126" s="329" t="s">
        <v>2887</v>
      </c>
      <c r="D126" s="319" t="s">
        <v>18</v>
      </c>
      <c r="E126" s="319" t="s">
        <v>170</v>
      </c>
      <c r="F126" s="319" t="s">
        <v>171</v>
      </c>
      <c r="G126" s="44" t="str">
        <f t="shared" si="1"/>
        <v>Augusto</v>
      </c>
      <c r="H126" s="165" t="s">
        <v>140</v>
      </c>
      <c r="I126" s="51" t="s">
        <v>213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140</v>
      </c>
      <c r="S126" s="320">
        <v>44322.0</v>
      </c>
      <c r="T126" s="50"/>
      <c r="U126" s="50"/>
      <c r="V126" s="45" t="s">
        <v>99</v>
      </c>
      <c r="W126" s="5" t="s">
        <v>2888</v>
      </c>
      <c r="X126" s="164" t="s">
        <v>174</v>
      </c>
      <c r="Y126" s="51" t="str">
        <f t="shared" si="3"/>
        <v>Inativo</v>
      </c>
      <c r="Z126" s="325"/>
      <c r="AA126" s="95" t="str">
        <f t="shared" si="4"/>
        <v/>
      </c>
      <c r="AB126" s="13" t="s">
        <v>110</v>
      </c>
      <c r="AC126" s="95"/>
      <c r="AD126" s="95" t="s">
        <v>2682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2548</v>
      </c>
      <c r="BJ126" s="327">
        <v>0.0</v>
      </c>
      <c r="BK126" s="327" t="s">
        <v>2548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2528</v>
      </c>
      <c r="B127" s="42" t="s">
        <v>979</v>
      </c>
      <c r="C127" s="43" t="s">
        <v>2889</v>
      </c>
      <c r="D127" s="319" t="s">
        <v>18</v>
      </c>
      <c r="E127" s="319" t="s">
        <v>170</v>
      </c>
      <c r="F127" s="319" t="s">
        <v>171</v>
      </c>
      <c r="G127" s="44" t="str">
        <f t="shared" si="1"/>
        <v>Augusto</v>
      </c>
      <c r="H127" s="165" t="s">
        <v>140</v>
      </c>
      <c r="I127" s="51" t="s">
        <v>213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3">
        <v>0.01</v>
      </c>
      <c r="O127" s="319" t="s">
        <v>2533</v>
      </c>
      <c r="P127" s="322">
        <v>0.0</v>
      </c>
      <c r="Q127" s="319" t="str">
        <f>IFERROR(VLOOKUP(F127,'Cadastro de assessores'!A:B,2,FALSE),"Não Cadastrado")</f>
        <v>250</v>
      </c>
      <c r="R127" s="95" t="s">
        <v>97</v>
      </c>
      <c r="S127" s="320">
        <v>44826.0</v>
      </c>
      <c r="T127" s="63"/>
      <c r="U127" s="372" t="s">
        <v>2890</v>
      </c>
      <c r="V127" s="45" t="s">
        <v>99</v>
      </c>
      <c r="W127" s="5" t="s">
        <v>981</v>
      </c>
      <c r="X127" s="5" t="s">
        <v>174</v>
      </c>
      <c r="Y127" s="51" t="str">
        <f t="shared" si="3"/>
        <v>Ativo</v>
      </c>
      <c r="Z127" s="325"/>
      <c r="AA127" s="95" t="str">
        <f t="shared" si="4"/>
        <v/>
      </c>
      <c r="AB127" s="13" t="s">
        <v>110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2528</v>
      </c>
      <c r="B128" s="42" t="s">
        <v>982</v>
      </c>
      <c r="C128" s="43" t="s">
        <v>2891</v>
      </c>
      <c r="D128" s="319" t="s">
        <v>18</v>
      </c>
      <c r="E128" s="319" t="s">
        <v>170</v>
      </c>
      <c r="F128" s="93" t="s">
        <v>171</v>
      </c>
      <c r="G128" s="44" t="str">
        <f t="shared" si="1"/>
        <v>Augusto</v>
      </c>
      <c r="H128" s="165" t="s">
        <v>140</v>
      </c>
      <c r="I128" s="51" t="s">
        <v>213</v>
      </c>
      <c r="J128" s="319" t="str">
        <f t="shared" si="2"/>
        <v>Não</v>
      </c>
      <c r="K128" s="320">
        <v>44340.0</v>
      </c>
      <c r="L128" s="95"/>
      <c r="M128" s="95" t="s">
        <v>98</v>
      </c>
      <c r="N128" s="333">
        <v>0.012</v>
      </c>
      <c r="O128" s="319" t="s">
        <v>2533</v>
      </c>
      <c r="P128" s="322">
        <v>0.0</v>
      </c>
      <c r="Q128" s="93" t="str">
        <f>IFERROR(VLOOKUP(F128,'Cadastro de assessores'!A:B,2,FALSE),"Não Cadastrado")</f>
        <v>250</v>
      </c>
      <c r="R128" s="95" t="s">
        <v>97</v>
      </c>
      <c r="S128" s="320">
        <v>44340.0</v>
      </c>
      <c r="T128" s="50"/>
      <c r="U128" s="50"/>
      <c r="V128" s="45" t="s">
        <v>99</v>
      </c>
      <c r="W128" s="5" t="s">
        <v>985</v>
      </c>
      <c r="X128" s="164" t="s">
        <v>174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110</v>
      </c>
      <c r="AC128" s="95"/>
      <c r="AD128" s="95" t="s">
        <v>2591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2528</v>
      </c>
      <c r="B129" s="343" t="s">
        <v>2892</v>
      </c>
      <c r="C129" s="219" t="s">
        <v>2893</v>
      </c>
      <c r="D129" s="319" t="s">
        <v>18</v>
      </c>
      <c r="E129" s="319" t="s">
        <v>170</v>
      </c>
      <c r="F129" s="319" t="s">
        <v>191</v>
      </c>
      <c r="G129" s="44" t="str">
        <f t="shared" si="1"/>
        <v>Augusto</v>
      </c>
      <c r="H129" s="165" t="s">
        <v>140</v>
      </c>
      <c r="I129" s="51" t="s">
        <v>213</v>
      </c>
      <c r="J129" s="319" t="str">
        <f t="shared" si="2"/>
        <v>Não</v>
      </c>
      <c r="K129" s="320">
        <v>44280.0</v>
      </c>
      <c r="L129" s="45"/>
      <c r="M129" s="95" t="s">
        <v>263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97</v>
      </c>
      <c r="S129" s="320">
        <v>44272.0</v>
      </c>
      <c r="T129" s="50"/>
      <c r="U129" s="169"/>
      <c r="V129" s="45" t="s">
        <v>99</v>
      </c>
      <c r="W129" s="324" t="s">
        <v>998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110</v>
      </c>
      <c r="AC129" s="95"/>
      <c r="AD129" s="95" t="s">
        <v>2578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2528</v>
      </c>
      <c r="B130" s="343" t="s">
        <v>999</v>
      </c>
      <c r="C130" s="329" t="s">
        <v>2894</v>
      </c>
      <c r="D130" s="319" t="s">
        <v>18</v>
      </c>
      <c r="E130" s="319" t="s">
        <v>170</v>
      </c>
      <c r="F130" s="319" t="s">
        <v>171</v>
      </c>
      <c r="G130" s="44" t="str">
        <f t="shared" si="1"/>
        <v>Augusto</v>
      </c>
      <c r="H130" s="331" t="s">
        <v>180</v>
      </c>
      <c r="I130" s="46" t="s">
        <v>24</v>
      </c>
      <c r="J130" s="319" t="str">
        <f t="shared" si="2"/>
        <v>Não</v>
      </c>
      <c r="K130" s="95" t="s">
        <v>2582</v>
      </c>
      <c r="L130" s="123">
        <v>44858.0</v>
      </c>
      <c r="M130" s="45" t="s">
        <v>2895</v>
      </c>
      <c r="N130" s="333">
        <v>0.01</v>
      </c>
      <c r="O130" s="319" t="s">
        <v>2533</v>
      </c>
      <c r="P130" s="322">
        <v>0.0</v>
      </c>
      <c r="Q130" s="319" t="str">
        <f>IFERROR(VLOOKUP(F130,'Cadastro de assessores'!A:B,2,FALSE),"Não Cadastrado")</f>
        <v>250</v>
      </c>
      <c r="R130" s="319" t="s">
        <v>140</v>
      </c>
      <c r="S130" s="95" t="s">
        <v>2582</v>
      </c>
      <c r="T130" s="169"/>
      <c r="U130" s="169"/>
      <c r="V130" s="45" t="s">
        <v>99</v>
      </c>
      <c r="W130" s="324" t="s">
        <v>2884</v>
      </c>
      <c r="X130" s="164" t="s">
        <v>174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2591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2548</v>
      </c>
      <c r="BJ130" s="327">
        <v>0.0</v>
      </c>
      <c r="BK130" s="327" t="s">
        <v>2548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2528</v>
      </c>
      <c r="B131" s="343" t="s">
        <v>2896</v>
      </c>
      <c r="C131" s="330" t="s">
        <v>2897</v>
      </c>
      <c r="D131" s="319" t="s">
        <v>18</v>
      </c>
      <c r="E131" s="319" t="s">
        <v>170</v>
      </c>
      <c r="F131" s="319" t="s">
        <v>171</v>
      </c>
      <c r="G131" s="44" t="str">
        <f t="shared" si="1"/>
        <v>Augusto</v>
      </c>
      <c r="H131" s="331" t="s">
        <v>140</v>
      </c>
      <c r="I131" s="51" t="s">
        <v>213</v>
      </c>
      <c r="J131" s="319" t="str">
        <f t="shared" si="2"/>
        <v>Não</v>
      </c>
      <c r="K131" s="320">
        <v>44266.0</v>
      </c>
      <c r="L131" s="45"/>
      <c r="M131" s="95" t="s">
        <v>263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97</v>
      </c>
      <c r="S131" s="320">
        <v>44252.0</v>
      </c>
      <c r="T131" s="63"/>
      <c r="U131" s="335" t="s">
        <v>2898</v>
      </c>
      <c r="V131" s="45" t="s">
        <v>99</v>
      </c>
      <c r="W131" s="324" t="s">
        <v>2884</v>
      </c>
      <c r="X131" s="164" t="s">
        <v>174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110</v>
      </c>
      <c r="AC131" s="95"/>
      <c r="AD131" s="95" t="s">
        <v>2591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2528</v>
      </c>
      <c r="B132" s="235" t="s">
        <v>2899</v>
      </c>
      <c r="C132" s="330" t="s">
        <v>2900</v>
      </c>
      <c r="D132" s="319" t="s">
        <v>18</v>
      </c>
      <c r="E132" s="319" t="s">
        <v>170</v>
      </c>
      <c r="F132" s="95" t="s">
        <v>171</v>
      </c>
      <c r="G132" s="44" t="str">
        <f t="shared" si="1"/>
        <v>Augusto</v>
      </c>
      <c r="H132" s="331" t="s">
        <v>180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263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2545</v>
      </c>
      <c r="S132" s="332">
        <v>44280.0</v>
      </c>
      <c r="T132" s="169"/>
      <c r="U132" s="169"/>
      <c r="V132" s="45" t="s">
        <v>99</v>
      </c>
      <c r="W132" s="13" t="s">
        <v>2901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2902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2548</v>
      </c>
      <c r="BJ132" s="171">
        <v>0.0</v>
      </c>
      <c r="BK132" s="171" t="s">
        <v>2548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2528</v>
      </c>
      <c r="B133" s="367" t="s">
        <v>2903</v>
      </c>
      <c r="C133" s="71" t="s">
        <v>2904</v>
      </c>
      <c r="D133" s="319" t="s">
        <v>18</v>
      </c>
      <c r="E133" s="319" t="s">
        <v>29</v>
      </c>
      <c r="F133" s="319" t="s">
        <v>2587</v>
      </c>
      <c r="G133" s="44" t="str">
        <f t="shared" si="1"/>
        <v>Breno</v>
      </c>
      <c r="H133" s="165" t="s">
        <v>97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55</v>
      </c>
      <c r="N133" s="333">
        <v>0.01</v>
      </c>
      <c r="O133" s="319" t="s">
        <v>2533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99</v>
      </c>
      <c r="W133" s="373" t="s">
        <v>2905</v>
      </c>
      <c r="X133" s="5" t="s">
        <v>780</v>
      </c>
      <c r="Y133" s="51" t="str">
        <f t="shared" si="3"/>
        <v>Ativo</v>
      </c>
      <c r="Z133" s="325"/>
      <c r="AA133" s="95" t="str">
        <f t="shared" si="4"/>
        <v/>
      </c>
      <c r="AB133" s="13" t="s">
        <v>110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2528</v>
      </c>
      <c r="B134" s="235" t="s">
        <v>2906</v>
      </c>
      <c r="C134" s="219" t="s">
        <v>2907</v>
      </c>
      <c r="D134" s="319" t="s">
        <v>18</v>
      </c>
      <c r="E134" s="319" t="s">
        <v>170</v>
      </c>
      <c r="F134" s="319" t="s">
        <v>191</v>
      </c>
      <c r="G134" s="44" t="str">
        <f t="shared" si="1"/>
        <v>Augusto</v>
      </c>
      <c r="H134" s="331" t="s">
        <v>180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55</v>
      </c>
      <c r="N134" s="333">
        <v>0.007</v>
      </c>
      <c r="O134" s="319" t="s">
        <v>2533</v>
      </c>
      <c r="P134" s="322">
        <v>0.0</v>
      </c>
      <c r="Q134" s="319" t="str">
        <f>IFERROR(VLOOKUP(F134,'Cadastro de assessores'!A:B,2,FALSE),"Não Cadastrado")</f>
        <v>28411</v>
      </c>
      <c r="R134" s="95" t="s">
        <v>97</v>
      </c>
      <c r="S134" s="332">
        <v>44239.0</v>
      </c>
      <c r="T134" s="74"/>
      <c r="U134" s="169" t="s">
        <v>2908</v>
      </c>
      <c r="V134" s="45" t="s">
        <v>362</v>
      </c>
      <c r="W134" s="13" t="s">
        <v>2909</v>
      </c>
      <c r="X134" s="164" t="s">
        <v>174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110</v>
      </c>
      <c r="AC134" s="95"/>
      <c r="AD134" s="95" t="s">
        <v>2751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2528</v>
      </c>
      <c r="B135" s="61" t="s">
        <v>2910</v>
      </c>
      <c r="C135" s="144" t="s">
        <v>2911</v>
      </c>
      <c r="D135" s="319" t="s">
        <v>18</v>
      </c>
      <c r="E135" s="319" t="s">
        <v>29</v>
      </c>
      <c r="F135" s="319" t="s">
        <v>2912</v>
      </c>
      <c r="G135" s="44" t="str">
        <f t="shared" si="1"/>
        <v>Augusto</v>
      </c>
      <c r="H135" s="165" t="s">
        <v>140</v>
      </c>
      <c r="I135" s="51" t="s">
        <v>213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99</v>
      </c>
      <c r="W135" s="5" t="s">
        <v>2913</v>
      </c>
      <c r="X135" s="5" t="s">
        <v>145</v>
      </c>
      <c r="Y135" s="51" t="str">
        <f t="shared" si="3"/>
        <v>Ativo</v>
      </c>
      <c r="Z135" s="325"/>
      <c r="AA135" s="95" t="str">
        <f t="shared" si="4"/>
        <v/>
      </c>
      <c r="AB135" s="13" t="s">
        <v>110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2528</v>
      </c>
      <c r="B136" s="235" t="s">
        <v>1016</v>
      </c>
      <c r="C136" s="219" t="s">
        <v>2914</v>
      </c>
      <c r="D136" s="319" t="s">
        <v>18</v>
      </c>
      <c r="E136" s="319" t="s">
        <v>170</v>
      </c>
      <c r="F136" s="319" t="s">
        <v>522</v>
      </c>
      <c r="G136" s="44" t="str">
        <f t="shared" si="1"/>
        <v>Bruno</v>
      </c>
      <c r="H136" s="331" t="s">
        <v>97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55</v>
      </c>
      <c r="N136" s="333">
        <v>0.007</v>
      </c>
      <c r="O136" s="319" t="s">
        <v>2533</v>
      </c>
      <c r="P136" s="322">
        <v>0.0</v>
      </c>
      <c r="Q136" s="319">
        <f>IFERROR(VLOOKUP(F136,'Cadastro de assessores'!A:B,2,FALSE),"Não Cadastrado")</f>
        <v>12362</v>
      </c>
      <c r="R136" s="95" t="s">
        <v>97</v>
      </c>
      <c r="S136" s="332">
        <v>44622.0</v>
      </c>
      <c r="T136" s="335" t="s">
        <v>2915</v>
      </c>
      <c r="U136" s="169"/>
      <c r="V136" s="45" t="s">
        <v>99</v>
      </c>
      <c r="W136" s="13" t="s">
        <v>1019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101</v>
      </c>
      <c r="AC136" s="95"/>
      <c r="AD136" s="95" t="s">
        <v>2742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2528</v>
      </c>
      <c r="B137" s="61" t="s">
        <v>1016</v>
      </c>
      <c r="C137" s="365" t="s">
        <v>2916</v>
      </c>
      <c r="D137" s="319" t="s">
        <v>18</v>
      </c>
      <c r="E137" s="319" t="s">
        <v>170</v>
      </c>
      <c r="F137" s="95" t="s">
        <v>522</v>
      </c>
      <c r="G137" s="44" t="str">
        <f t="shared" si="1"/>
        <v>Augusto</v>
      </c>
      <c r="H137" s="331" t="s">
        <v>180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55</v>
      </c>
      <c r="N137" s="333">
        <v>0.007</v>
      </c>
      <c r="O137" s="319" t="s">
        <v>2533</v>
      </c>
      <c r="P137" s="322">
        <v>0.0</v>
      </c>
      <c r="Q137" s="95">
        <f>IFERROR(VLOOKUP(F137,'Cadastro de assessores'!A:B,2,FALSE),"Não Cadastrado")</f>
        <v>12362</v>
      </c>
      <c r="R137" s="95" t="s">
        <v>2545</v>
      </c>
      <c r="S137" s="332">
        <v>44603.0</v>
      </c>
      <c r="T137" s="169"/>
      <c r="U137" s="169"/>
      <c r="V137" s="45" t="s">
        <v>99</v>
      </c>
      <c r="W137" s="5" t="s">
        <v>1019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2742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2548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2528</v>
      </c>
      <c r="B138" s="61" t="s">
        <v>1016</v>
      </c>
      <c r="C138" s="365" t="s">
        <v>2917</v>
      </c>
      <c r="D138" s="319" t="s">
        <v>18</v>
      </c>
      <c r="E138" s="319" t="s">
        <v>170</v>
      </c>
      <c r="F138" s="95" t="s">
        <v>522</v>
      </c>
      <c r="G138" s="44" t="str">
        <f t="shared" si="1"/>
        <v>Augusto</v>
      </c>
      <c r="H138" s="331" t="s">
        <v>180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2895</v>
      </c>
      <c r="N138" s="333">
        <v>0.01</v>
      </c>
      <c r="O138" s="319" t="s">
        <v>2533</v>
      </c>
      <c r="P138" s="322">
        <v>0.0</v>
      </c>
      <c r="Q138" s="95">
        <f>IFERROR(VLOOKUP(F138,'Cadastro de assessores'!A:B,2,FALSE),"Não Cadastrado")</f>
        <v>12362</v>
      </c>
      <c r="R138" s="95" t="s">
        <v>2545</v>
      </c>
      <c r="S138" s="332">
        <v>44603.0</v>
      </c>
      <c r="T138" s="169"/>
      <c r="U138" s="169"/>
      <c r="V138" s="45" t="s">
        <v>99</v>
      </c>
      <c r="W138" s="5" t="s">
        <v>1019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2742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2548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2528</v>
      </c>
      <c r="B139" s="343" t="s">
        <v>2918</v>
      </c>
      <c r="C139" s="330" t="s">
        <v>2919</v>
      </c>
      <c r="D139" s="319" t="s">
        <v>18</v>
      </c>
      <c r="E139" s="319" t="s">
        <v>170</v>
      </c>
      <c r="F139" s="319" t="s">
        <v>171</v>
      </c>
      <c r="G139" s="44" t="str">
        <f t="shared" si="1"/>
        <v>Augusto</v>
      </c>
      <c r="H139" s="331" t="s">
        <v>180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263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97</v>
      </c>
      <c r="S139" s="320">
        <v>44260.0</v>
      </c>
      <c r="T139" s="169"/>
      <c r="U139" s="169"/>
      <c r="V139" s="45" t="s">
        <v>99</v>
      </c>
      <c r="W139" s="324" t="s">
        <v>2920</v>
      </c>
      <c r="X139" s="164" t="s">
        <v>174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110</v>
      </c>
      <c r="AC139" s="95"/>
      <c r="AD139" s="95" t="s">
        <v>2591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2528</v>
      </c>
      <c r="B140" s="235" t="s">
        <v>2921</v>
      </c>
      <c r="C140" s="330" t="s">
        <v>2922</v>
      </c>
      <c r="D140" s="319" t="s">
        <v>2531</v>
      </c>
      <c r="E140" s="319" t="s">
        <v>29</v>
      </c>
      <c r="F140" s="95" t="s">
        <v>2532</v>
      </c>
      <c r="G140" s="44" t="str">
        <f t="shared" si="1"/>
        <v>Augusto</v>
      </c>
      <c r="H140" s="331" t="s">
        <v>180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2545</v>
      </c>
      <c r="S140" s="332">
        <v>43888.0</v>
      </c>
      <c r="T140" s="169"/>
      <c r="U140" s="169"/>
      <c r="V140" s="45" t="s">
        <v>99</v>
      </c>
      <c r="W140" s="13" t="s">
        <v>2796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2923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2548</v>
      </c>
      <c r="BJ140" s="171">
        <v>0.0</v>
      </c>
      <c r="BK140" s="171" t="s">
        <v>2548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2528</v>
      </c>
      <c r="B141" s="235" t="s">
        <v>2924</v>
      </c>
      <c r="C141" s="330" t="s">
        <v>2925</v>
      </c>
      <c r="D141" s="319" t="s">
        <v>18</v>
      </c>
      <c r="E141" s="319" t="s">
        <v>170</v>
      </c>
      <c r="F141" s="95" t="s">
        <v>171</v>
      </c>
      <c r="G141" s="44" t="str">
        <f t="shared" si="1"/>
        <v>Augusto</v>
      </c>
      <c r="H141" s="331" t="s">
        <v>180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2926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2545</v>
      </c>
      <c r="S141" s="332">
        <v>44272.0</v>
      </c>
      <c r="T141" s="323"/>
      <c r="U141" s="169"/>
      <c r="V141" s="45" t="s">
        <v>99</v>
      </c>
      <c r="W141" s="13" t="s">
        <v>2927</v>
      </c>
      <c r="X141" s="95" t="s">
        <v>174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2591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2548</v>
      </c>
      <c r="BJ141" s="171">
        <v>0.0</v>
      </c>
      <c r="BK141" s="171" t="s">
        <v>2548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2528</v>
      </c>
      <c r="B142" s="239" t="s">
        <v>2928</v>
      </c>
      <c r="C142" s="330" t="s">
        <v>2929</v>
      </c>
      <c r="D142" s="319" t="s">
        <v>2531</v>
      </c>
      <c r="E142" s="319" t="s">
        <v>29</v>
      </c>
      <c r="F142" s="95" t="s">
        <v>2544</v>
      </c>
      <c r="G142" s="44" t="str">
        <f t="shared" si="1"/>
        <v>Augusto</v>
      </c>
      <c r="H142" s="331" t="s">
        <v>180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184</v>
      </c>
      <c r="N142" s="333">
        <v>0.02</v>
      </c>
      <c r="O142" s="319" t="s">
        <v>185</v>
      </c>
      <c r="P142" s="322">
        <v>0.2</v>
      </c>
      <c r="Q142" s="95" t="str">
        <f>IFERROR(VLOOKUP(F142,'Cadastro de assessores'!A:B,2,FALSE),"Não Cadastrado")</f>
        <v>2971</v>
      </c>
      <c r="R142" s="95" t="s">
        <v>2545</v>
      </c>
      <c r="S142" s="332">
        <v>43531.0</v>
      </c>
      <c r="T142" s="169"/>
      <c r="U142" s="169"/>
      <c r="V142" s="45" t="s">
        <v>99</v>
      </c>
      <c r="W142" s="13" t="s">
        <v>2930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2605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2548</v>
      </c>
      <c r="BJ142" s="171">
        <v>0.0</v>
      </c>
      <c r="BK142" s="171" t="s">
        <v>2548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2528</v>
      </c>
      <c r="B143" s="235" t="s">
        <v>2928</v>
      </c>
      <c r="C143" s="318" t="s">
        <v>2931</v>
      </c>
      <c r="D143" s="319" t="s">
        <v>2531</v>
      </c>
      <c r="E143" s="319" t="s">
        <v>29</v>
      </c>
      <c r="F143" s="319" t="s">
        <v>2544</v>
      </c>
      <c r="G143" s="44" t="str">
        <f t="shared" si="1"/>
        <v>Augusto</v>
      </c>
      <c r="H143" s="331" t="s">
        <v>140</v>
      </c>
      <c r="I143" s="51" t="s">
        <v>213</v>
      </c>
      <c r="J143" s="319" t="str">
        <f t="shared" si="2"/>
        <v>Sim</v>
      </c>
      <c r="K143" s="320">
        <v>43531.0</v>
      </c>
      <c r="L143" s="95"/>
      <c r="M143" s="13" t="s">
        <v>712</v>
      </c>
      <c r="N143" s="333">
        <v>0.015</v>
      </c>
      <c r="O143" s="319" t="s">
        <v>2533</v>
      </c>
      <c r="P143" s="322">
        <v>0.0</v>
      </c>
      <c r="Q143" s="319" t="str">
        <f>IFERROR(VLOOKUP(F143,'Cadastro de assessores'!A:B,2,FALSE),"Não Cadastrado")</f>
        <v>2971</v>
      </c>
      <c r="R143" s="95" t="s">
        <v>97</v>
      </c>
      <c r="S143" s="320">
        <v>43531.0</v>
      </c>
      <c r="T143" s="335" t="s">
        <v>2932</v>
      </c>
      <c r="U143" s="344" t="s">
        <v>2933</v>
      </c>
      <c r="V143" s="45" t="s">
        <v>99</v>
      </c>
      <c r="W143" s="13" t="s">
        <v>2930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101</v>
      </c>
      <c r="AC143" s="95"/>
      <c r="AD143" s="95" t="s">
        <v>2605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2528</v>
      </c>
      <c r="B144" s="239" t="s">
        <v>2928</v>
      </c>
      <c r="C144" s="330" t="s">
        <v>2934</v>
      </c>
      <c r="D144" s="319" t="s">
        <v>2531</v>
      </c>
      <c r="E144" s="319" t="s">
        <v>29</v>
      </c>
      <c r="F144" s="95" t="s">
        <v>2544</v>
      </c>
      <c r="G144" s="44" t="str">
        <f t="shared" si="1"/>
        <v>Augusto</v>
      </c>
      <c r="H144" s="331" t="s">
        <v>180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184</v>
      </c>
      <c r="N144" s="333">
        <v>0.025</v>
      </c>
      <c r="O144" s="319" t="s">
        <v>185</v>
      </c>
      <c r="P144" s="322">
        <v>0.2</v>
      </c>
      <c r="Q144" s="95" t="str">
        <f>IFERROR(VLOOKUP(F144,'Cadastro de assessores'!A:B,2,FALSE),"Não Cadastrado")</f>
        <v>2971</v>
      </c>
      <c r="R144" s="95" t="s">
        <v>2545</v>
      </c>
      <c r="S144" s="332">
        <v>43550.0</v>
      </c>
      <c r="T144" s="169"/>
      <c r="U144" s="169"/>
      <c r="V144" s="45" t="s">
        <v>99</v>
      </c>
      <c r="W144" s="13" t="s">
        <v>2930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2605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2548</v>
      </c>
      <c r="BJ144" s="171">
        <v>0.0</v>
      </c>
      <c r="BK144" s="171" t="s">
        <v>2548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2528</v>
      </c>
      <c r="B145" s="239" t="s">
        <v>2935</v>
      </c>
      <c r="C145" s="330" t="s">
        <v>2936</v>
      </c>
      <c r="D145" s="319" t="s">
        <v>2641</v>
      </c>
      <c r="E145" s="319" t="s">
        <v>29</v>
      </c>
      <c r="F145" s="95" t="s">
        <v>2641</v>
      </c>
      <c r="G145" s="44" t="str">
        <f t="shared" si="1"/>
        <v>Augusto</v>
      </c>
      <c r="H145" s="331" t="s">
        <v>180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184</v>
      </c>
      <c r="N145" s="333">
        <v>0.025</v>
      </c>
      <c r="O145" s="319" t="s">
        <v>185</v>
      </c>
      <c r="P145" s="322">
        <v>0.2</v>
      </c>
      <c r="Q145" s="95" t="str">
        <f>IFERROR(VLOOKUP(F145,'Cadastro de assessores'!A:B,2,FALSE),"Não Cadastrado")</f>
        <v>22400</v>
      </c>
      <c r="R145" s="95" t="s">
        <v>2545</v>
      </c>
      <c r="S145" s="332">
        <v>43875.0</v>
      </c>
      <c r="T145" s="169"/>
      <c r="U145" s="169"/>
      <c r="V145" s="45" t="s">
        <v>99</v>
      </c>
      <c r="W145" s="13" t="s">
        <v>2937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110</v>
      </c>
      <c r="AC145" s="95"/>
      <c r="AD145" s="95" t="s">
        <v>2584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2548</v>
      </c>
      <c r="BJ145" s="171">
        <v>0.0</v>
      </c>
      <c r="BK145" s="171" t="s">
        <v>2548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2528</v>
      </c>
      <c r="B146" s="61" t="s">
        <v>1045</v>
      </c>
      <c r="C146" s="329" t="s">
        <v>2938</v>
      </c>
      <c r="D146" s="319" t="s">
        <v>18</v>
      </c>
      <c r="E146" s="319" t="s">
        <v>170</v>
      </c>
      <c r="F146" s="93" t="s">
        <v>191</v>
      </c>
      <c r="G146" s="44" t="str">
        <f t="shared" si="1"/>
        <v>Augusto</v>
      </c>
      <c r="H146" s="165" t="s">
        <v>140</v>
      </c>
      <c r="I146" s="51" t="s">
        <v>213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97</v>
      </c>
      <c r="S146" s="72">
        <v>44418.0</v>
      </c>
      <c r="T146" s="63"/>
      <c r="U146" s="60" t="s">
        <v>2939</v>
      </c>
      <c r="V146" s="45" t="s">
        <v>99</v>
      </c>
      <c r="W146" s="5" t="s">
        <v>1047</v>
      </c>
      <c r="X146" s="164" t="s">
        <v>174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110</v>
      </c>
      <c r="AC146" s="95"/>
      <c r="AD146" s="95" t="s">
        <v>2591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2528</v>
      </c>
      <c r="B147" s="61" t="s">
        <v>2940</v>
      </c>
      <c r="C147" s="164">
        <v>4575859.0</v>
      </c>
      <c r="D147" s="319" t="s">
        <v>18</v>
      </c>
      <c r="E147" s="319" t="s">
        <v>170</v>
      </c>
      <c r="F147" s="164" t="s">
        <v>191</v>
      </c>
      <c r="G147" s="44" t="str">
        <f t="shared" si="1"/>
        <v>Augusto</v>
      </c>
      <c r="H147" s="331" t="s">
        <v>180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2545</v>
      </c>
      <c r="S147" s="332">
        <v>44503.0</v>
      </c>
      <c r="T147" s="169"/>
      <c r="U147" s="169"/>
      <c r="V147" s="45" t="s">
        <v>99</v>
      </c>
      <c r="W147" s="5" t="s">
        <v>2941</v>
      </c>
      <c r="X147" s="164" t="s">
        <v>174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2942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2548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2528</v>
      </c>
      <c r="B148" s="61" t="s">
        <v>2940</v>
      </c>
      <c r="C148" s="164">
        <v>4576103.0</v>
      </c>
      <c r="D148" s="319" t="s">
        <v>18</v>
      </c>
      <c r="E148" s="319" t="s">
        <v>170</v>
      </c>
      <c r="F148" s="164" t="s">
        <v>191</v>
      </c>
      <c r="G148" s="44" t="str">
        <f t="shared" si="1"/>
        <v>Augusto</v>
      </c>
      <c r="H148" s="331" t="s">
        <v>180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2545</v>
      </c>
      <c r="S148" s="332">
        <v>44503.0</v>
      </c>
      <c r="T148" s="169"/>
      <c r="U148" s="169"/>
      <c r="V148" s="45" t="s">
        <v>99</v>
      </c>
      <c r="W148" s="5" t="s">
        <v>2941</v>
      </c>
      <c r="X148" s="164" t="s">
        <v>174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2942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2548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2528</v>
      </c>
      <c r="B149" s="61" t="s">
        <v>2940</v>
      </c>
      <c r="C149" s="164">
        <v>4576138.0</v>
      </c>
      <c r="D149" s="319" t="s">
        <v>18</v>
      </c>
      <c r="E149" s="319" t="s">
        <v>170</v>
      </c>
      <c r="F149" s="164" t="s">
        <v>191</v>
      </c>
      <c r="G149" s="44" t="str">
        <f t="shared" si="1"/>
        <v>Augusto</v>
      </c>
      <c r="H149" s="331" t="s">
        <v>180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2545</v>
      </c>
      <c r="S149" s="332">
        <v>44503.0</v>
      </c>
      <c r="T149" s="169"/>
      <c r="U149" s="169"/>
      <c r="V149" s="45" t="s">
        <v>99</v>
      </c>
      <c r="W149" s="5" t="s">
        <v>2941</v>
      </c>
      <c r="X149" s="164" t="s">
        <v>174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2942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2548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2528</v>
      </c>
      <c r="B150" s="61" t="s">
        <v>2940</v>
      </c>
      <c r="C150" s="164">
        <v>4576189.0</v>
      </c>
      <c r="D150" s="319" t="s">
        <v>18</v>
      </c>
      <c r="E150" s="319" t="s">
        <v>170</v>
      </c>
      <c r="F150" s="164" t="s">
        <v>191</v>
      </c>
      <c r="G150" s="44" t="str">
        <f t="shared" si="1"/>
        <v>Augusto</v>
      </c>
      <c r="H150" s="331" t="s">
        <v>180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2545</v>
      </c>
      <c r="S150" s="332">
        <v>44503.0</v>
      </c>
      <c r="T150" s="169"/>
      <c r="U150" s="169"/>
      <c r="V150" s="45" t="s">
        <v>99</v>
      </c>
      <c r="W150" s="5" t="s">
        <v>2941</v>
      </c>
      <c r="X150" s="164" t="s">
        <v>174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2942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2548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2528</v>
      </c>
      <c r="B151" s="42" t="s">
        <v>2943</v>
      </c>
      <c r="C151" s="45">
        <v>4576189.0</v>
      </c>
      <c r="D151" s="319" t="s">
        <v>18</v>
      </c>
      <c r="E151" s="319" t="s">
        <v>170</v>
      </c>
      <c r="F151" s="45" t="s">
        <v>171</v>
      </c>
      <c r="G151" s="44" t="str">
        <f t="shared" si="1"/>
        <v>Augusto</v>
      </c>
      <c r="H151" s="331" t="s">
        <v>180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2545</v>
      </c>
      <c r="S151" s="72">
        <v>44333.0</v>
      </c>
      <c r="T151" s="74"/>
      <c r="U151" s="74"/>
      <c r="V151" s="45" t="s">
        <v>99</v>
      </c>
      <c r="W151" s="5" t="s">
        <v>2944</v>
      </c>
      <c r="X151" s="45" t="s">
        <v>174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2541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2548</v>
      </c>
      <c r="BJ151" s="191">
        <v>0.0</v>
      </c>
      <c r="BK151" s="191" t="s">
        <v>2548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2528</v>
      </c>
      <c r="B152" s="235" t="s">
        <v>2945</v>
      </c>
      <c r="C152" s="330" t="s">
        <v>2946</v>
      </c>
      <c r="D152" s="319" t="s">
        <v>2531</v>
      </c>
      <c r="E152" s="319" t="s">
        <v>29</v>
      </c>
      <c r="F152" s="95" t="s">
        <v>2532</v>
      </c>
      <c r="G152" s="44" t="str">
        <f t="shared" si="1"/>
        <v>Augusto</v>
      </c>
      <c r="H152" s="331" t="s">
        <v>180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98</v>
      </c>
      <c r="N152" s="333">
        <v>0.012</v>
      </c>
      <c r="O152" s="319" t="s">
        <v>2533</v>
      </c>
      <c r="P152" s="322">
        <v>0.0</v>
      </c>
      <c r="Q152" s="95" t="str">
        <f>IFERROR(VLOOKUP(F152,'Cadastro de assessores'!A:B,2,FALSE),"Não Cadastrado")</f>
        <v>17573</v>
      </c>
      <c r="R152" s="95" t="s">
        <v>2545</v>
      </c>
      <c r="S152" s="332">
        <v>43859.0</v>
      </c>
      <c r="T152" s="169"/>
      <c r="U152" s="169"/>
      <c r="V152" s="45" t="s">
        <v>99</v>
      </c>
      <c r="W152" s="13" t="s">
        <v>2947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2638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2548</v>
      </c>
      <c r="BJ152" s="171">
        <v>0.0</v>
      </c>
      <c r="BK152" s="171" t="s">
        <v>2548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2528</v>
      </c>
      <c r="B153" s="239" t="s">
        <v>2948</v>
      </c>
      <c r="C153" s="330" t="s">
        <v>2949</v>
      </c>
      <c r="D153" s="319" t="s">
        <v>18</v>
      </c>
      <c r="E153" s="319" t="s">
        <v>29</v>
      </c>
      <c r="F153" s="95" t="s">
        <v>135</v>
      </c>
      <c r="G153" s="44" t="str">
        <f t="shared" si="1"/>
        <v>Augusto</v>
      </c>
      <c r="H153" s="331" t="s">
        <v>180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263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2545</v>
      </c>
      <c r="S153" s="337">
        <v>43420.0</v>
      </c>
      <c r="T153" s="376"/>
      <c r="U153" s="169" t="s">
        <v>2950</v>
      </c>
      <c r="V153" s="45" t="s">
        <v>99</v>
      </c>
      <c r="W153" s="13" t="s">
        <v>2951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2923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2548</v>
      </c>
      <c r="BJ153" s="171">
        <v>0.0</v>
      </c>
      <c r="BK153" s="171" t="s">
        <v>2548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2528</v>
      </c>
      <c r="B154" s="42" t="s">
        <v>2952</v>
      </c>
      <c r="C154" s="329" t="s">
        <v>2953</v>
      </c>
      <c r="D154" s="319" t="s">
        <v>18</v>
      </c>
      <c r="E154" s="319" t="s">
        <v>170</v>
      </c>
      <c r="F154" s="319" t="s">
        <v>171</v>
      </c>
      <c r="G154" s="44" t="str">
        <f t="shared" si="1"/>
        <v>Augusto</v>
      </c>
      <c r="H154" s="331" t="s">
        <v>180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97</v>
      </c>
      <c r="S154" s="320">
        <v>44321.0</v>
      </c>
      <c r="T154" s="50"/>
      <c r="U154" s="50"/>
      <c r="V154" s="45" t="s">
        <v>99</v>
      </c>
      <c r="W154" s="5" t="s">
        <v>2954</v>
      </c>
      <c r="X154" s="164" t="s">
        <v>174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110</v>
      </c>
      <c r="AC154" s="95"/>
      <c r="AD154" s="95" t="s">
        <v>2591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2528</v>
      </c>
      <c r="B155" s="42" t="s">
        <v>2955</v>
      </c>
      <c r="C155" s="365" t="s">
        <v>2956</v>
      </c>
      <c r="D155" s="319" t="s">
        <v>18</v>
      </c>
      <c r="E155" s="319" t="s">
        <v>170</v>
      </c>
      <c r="F155" s="95" t="s">
        <v>191</v>
      </c>
      <c r="G155" s="44" t="str">
        <f t="shared" si="1"/>
        <v>Augusto</v>
      </c>
      <c r="H155" s="331" t="s">
        <v>180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263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2545</v>
      </c>
      <c r="S155" s="332">
        <v>44319.0</v>
      </c>
      <c r="T155" s="169"/>
      <c r="U155" s="169"/>
      <c r="V155" s="45" t="s">
        <v>99</v>
      </c>
      <c r="W155" s="5" t="s">
        <v>2957</v>
      </c>
      <c r="X155" s="164" t="s">
        <v>174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2591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2548</v>
      </c>
      <c r="BJ155" s="171">
        <v>0.0</v>
      </c>
      <c r="BK155" s="171" t="s">
        <v>2548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2528</v>
      </c>
      <c r="B156" s="317" t="s">
        <v>2958</v>
      </c>
      <c r="C156" s="330" t="s">
        <v>2959</v>
      </c>
      <c r="D156" s="319" t="s">
        <v>18</v>
      </c>
      <c r="E156" s="319" t="s">
        <v>170</v>
      </c>
      <c r="F156" s="95" t="s">
        <v>191</v>
      </c>
      <c r="G156" s="44" t="str">
        <f t="shared" si="1"/>
        <v>Augusto</v>
      </c>
      <c r="H156" s="331" t="s">
        <v>140</v>
      </c>
      <c r="I156" s="51" t="s">
        <v>213</v>
      </c>
      <c r="J156" s="319" t="str">
        <f t="shared" si="2"/>
        <v>Sim</v>
      </c>
      <c r="K156" s="320">
        <v>44665.0</v>
      </c>
      <c r="L156" s="95"/>
      <c r="M156" s="95" t="s">
        <v>263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97</v>
      </c>
      <c r="S156" s="320">
        <v>44665.0</v>
      </c>
      <c r="T156" s="335" t="s">
        <v>2960</v>
      </c>
      <c r="U156" s="169"/>
      <c r="V156" s="45" t="s">
        <v>99</v>
      </c>
      <c r="W156" s="324" t="s">
        <v>2961</v>
      </c>
      <c r="X156" s="95" t="s">
        <v>174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110</v>
      </c>
      <c r="AC156" s="95"/>
      <c r="AD156" s="95" t="s">
        <v>2660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2528</v>
      </c>
      <c r="B157" s="317" t="s">
        <v>2962</v>
      </c>
      <c r="C157" s="330" t="s">
        <v>2963</v>
      </c>
      <c r="D157" s="319" t="s">
        <v>2531</v>
      </c>
      <c r="E157" s="319" t="s">
        <v>29</v>
      </c>
      <c r="F157" s="319" t="s">
        <v>2532</v>
      </c>
      <c r="G157" s="44" t="str">
        <f t="shared" si="1"/>
        <v>Augusto</v>
      </c>
      <c r="H157" s="165" t="s">
        <v>140</v>
      </c>
      <c r="I157" s="51" t="s">
        <v>213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97</v>
      </c>
      <c r="S157" s="320">
        <v>43703.0</v>
      </c>
      <c r="T157" s="169" t="s">
        <v>2571</v>
      </c>
      <c r="U157" s="323" t="s">
        <v>2964</v>
      </c>
      <c r="V157" s="45" t="s">
        <v>99</v>
      </c>
      <c r="W157" s="324" t="s">
        <v>2965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110</v>
      </c>
      <c r="AC157" s="95"/>
      <c r="AD157" s="95" t="s">
        <v>2823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2528</v>
      </c>
      <c r="B158" s="317" t="s">
        <v>2962</v>
      </c>
      <c r="C158" s="330" t="s">
        <v>2966</v>
      </c>
      <c r="D158" s="319" t="s">
        <v>2531</v>
      </c>
      <c r="E158" s="319" t="s">
        <v>29</v>
      </c>
      <c r="F158" s="319" t="s">
        <v>2532</v>
      </c>
      <c r="G158" s="44" t="str">
        <f t="shared" si="1"/>
        <v>Augusto</v>
      </c>
      <c r="H158" s="165" t="s">
        <v>140</v>
      </c>
      <c r="I158" s="51" t="s">
        <v>213</v>
      </c>
      <c r="J158" s="319" t="str">
        <f t="shared" si="2"/>
        <v>Não</v>
      </c>
      <c r="K158" s="320">
        <v>43704.0</v>
      </c>
      <c r="L158" s="95"/>
      <c r="M158" s="95" t="s">
        <v>98</v>
      </c>
      <c r="N158" s="321">
        <v>0.012</v>
      </c>
      <c r="O158" s="319" t="s">
        <v>2533</v>
      </c>
      <c r="P158" s="322">
        <v>0.0</v>
      </c>
      <c r="Q158" s="319" t="str">
        <f>IFERROR(VLOOKUP(F158,'Cadastro de assessores'!A:B,2,FALSE),"Não Cadastrado")</f>
        <v>17573</v>
      </c>
      <c r="R158" s="319" t="s">
        <v>97</v>
      </c>
      <c r="S158" s="320">
        <v>43704.0</v>
      </c>
      <c r="T158" s="74"/>
      <c r="U158" s="169" t="s">
        <v>2967</v>
      </c>
      <c r="V158" s="45" t="s">
        <v>99</v>
      </c>
      <c r="W158" s="324" t="s">
        <v>2965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110</v>
      </c>
      <c r="AC158" s="95"/>
      <c r="AD158" s="95" t="s">
        <v>2823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2528</v>
      </c>
      <c r="B159" s="235" t="s">
        <v>2968</v>
      </c>
      <c r="C159" s="330" t="s">
        <v>2969</v>
      </c>
      <c r="D159" s="319" t="s">
        <v>2531</v>
      </c>
      <c r="E159" s="319" t="s">
        <v>29</v>
      </c>
      <c r="F159" s="95" t="s">
        <v>2532</v>
      </c>
      <c r="G159" s="44" t="str">
        <f t="shared" si="1"/>
        <v>Augusto</v>
      </c>
      <c r="H159" s="331" t="s">
        <v>180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2545</v>
      </c>
      <c r="S159" s="332">
        <v>43692.0</v>
      </c>
      <c r="T159" s="169"/>
      <c r="U159" s="74"/>
      <c r="V159" s="45" t="s">
        <v>99</v>
      </c>
      <c r="W159" s="13" t="s">
        <v>2970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2605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2548</v>
      </c>
      <c r="BJ159" s="171">
        <v>0.0</v>
      </c>
      <c r="BK159" s="171" t="s">
        <v>2548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2528</v>
      </c>
      <c r="B160" s="235" t="s">
        <v>2971</v>
      </c>
      <c r="C160" s="330" t="s">
        <v>2972</v>
      </c>
      <c r="D160" s="319" t="s">
        <v>2531</v>
      </c>
      <c r="E160" s="319" t="s">
        <v>29</v>
      </c>
      <c r="F160" s="319" t="s">
        <v>2532</v>
      </c>
      <c r="G160" s="44" t="str">
        <f t="shared" si="1"/>
        <v>Augusto</v>
      </c>
      <c r="H160" s="165" t="s">
        <v>140</v>
      </c>
      <c r="I160" s="51" t="s">
        <v>213</v>
      </c>
      <c r="J160" s="319" t="str">
        <f t="shared" si="2"/>
        <v>Não</v>
      </c>
      <c r="K160" s="320">
        <v>43875.0</v>
      </c>
      <c r="L160" s="95"/>
      <c r="M160" s="95" t="s">
        <v>98</v>
      </c>
      <c r="N160" s="321">
        <v>0.012</v>
      </c>
      <c r="O160" s="319" t="s">
        <v>2533</v>
      </c>
      <c r="P160" s="322">
        <v>0.0</v>
      </c>
      <c r="Q160" s="319" t="str">
        <f>IFERROR(VLOOKUP(F160,'Cadastro de assessores'!A:B,2,FALSE),"Não Cadastrado")</f>
        <v>17573</v>
      </c>
      <c r="R160" s="319" t="s">
        <v>97</v>
      </c>
      <c r="S160" s="320">
        <v>43875.0</v>
      </c>
      <c r="T160" s="169"/>
      <c r="U160" s="169" t="s">
        <v>2973</v>
      </c>
      <c r="V160" s="45" t="s">
        <v>99</v>
      </c>
      <c r="W160" s="13" t="s">
        <v>2974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110</v>
      </c>
      <c r="AC160" s="95"/>
      <c r="AD160" s="95" t="s">
        <v>2584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2528</v>
      </c>
      <c r="B161" s="235" t="s">
        <v>2975</v>
      </c>
      <c r="C161" s="330" t="s">
        <v>2976</v>
      </c>
      <c r="D161" s="319" t="s">
        <v>2531</v>
      </c>
      <c r="E161" s="319" t="s">
        <v>29</v>
      </c>
      <c r="F161" s="95" t="s">
        <v>2544</v>
      </c>
      <c r="G161" s="44" t="str">
        <f t="shared" si="1"/>
        <v>Augusto</v>
      </c>
      <c r="H161" s="331" t="s">
        <v>180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2545</v>
      </c>
      <c r="S161" s="337">
        <v>43752.0</v>
      </c>
      <c r="T161" s="169"/>
      <c r="U161" s="74"/>
      <c r="V161" s="45" t="s">
        <v>99</v>
      </c>
      <c r="W161" s="13" t="s">
        <v>2977</v>
      </c>
      <c r="X161" s="95" t="s">
        <v>278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2978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2548</v>
      </c>
      <c r="BJ161" s="171">
        <v>0.0</v>
      </c>
      <c r="BK161" s="171" t="s">
        <v>2548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2528</v>
      </c>
      <c r="B162" s="343" t="s">
        <v>1129</v>
      </c>
      <c r="C162" s="330" t="s">
        <v>2979</v>
      </c>
      <c r="D162" s="319" t="s">
        <v>18</v>
      </c>
      <c r="E162" s="319" t="s">
        <v>170</v>
      </c>
      <c r="F162" s="319" t="s">
        <v>171</v>
      </c>
      <c r="G162" s="44" t="str">
        <f t="shared" si="1"/>
        <v>Augusto</v>
      </c>
      <c r="H162" s="331" t="s">
        <v>140</v>
      </c>
      <c r="I162" s="51" t="s">
        <v>213</v>
      </c>
      <c r="J162" s="319" t="str">
        <f t="shared" si="2"/>
        <v>Sim</v>
      </c>
      <c r="K162" s="320">
        <v>44263.0</v>
      </c>
      <c r="L162" s="95"/>
      <c r="M162" s="95" t="s">
        <v>263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97</v>
      </c>
      <c r="S162" s="320">
        <v>44253.0</v>
      </c>
      <c r="T162" s="335" t="s">
        <v>2980</v>
      </c>
      <c r="U162" s="344" t="s">
        <v>2981</v>
      </c>
      <c r="V162" s="45" t="s">
        <v>99</v>
      </c>
      <c r="W162" s="324" t="s">
        <v>1132</v>
      </c>
      <c r="X162" s="164" t="s">
        <v>174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110</v>
      </c>
      <c r="AC162" s="95"/>
      <c r="AD162" s="95" t="s">
        <v>2611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2528</v>
      </c>
      <c r="B163" s="343" t="s">
        <v>1129</v>
      </c>
      <c r="C163" s="71" t="s">
        <v>2982</v>
      </c>
      <c r="D163" s="319" t="s">
        <v>18</v>
      </c>
      <c r="E163" s="319" t="s">
        <v>170</v>
      </c>
      <c r="F163" s="93" t="s">
        <v>171</v>
      </c>
      <c r="G163" s="44" t="str">
        <f t="shared" si="1"/>
        <v>Augusto</v>
      </c>
      <c r="H163" s="165" t="s">
        <v>140</v>
      </c>
      <c r="I163" s="51" t="s">
        <v>213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140</v>
      </c>
      <c r="S163" s="320">
        <v>44396.0</v>
      </c>
      <c r="T163" s="50"/>
      <c r="U163" s="50"/>
      <c r="V163" s="45" t="s">
        <v>99</v>
      </c>
      <c r="W163" s="324" t="s">
        <v>1132</v>
      </c>
      <c r="X163" s="164" t="s">
        <v>174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110</v>
      </c>
      <c r="AC163" s="95"/>
      <c r="AD163" s="95" t="s">
        <v>2611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2528</v>
      </c>
      <c r="B164" s="235" t="s">
        <v>1135</v>
      </c>
      <c r="C164" s="329" t="s">
        <v>2983</v>
      </c>
      <c r="D164" s="319" t="s">
        <v>18</v>
      </c>
      <c r="E164" s="319" t="s">
        <v>170</v>
      </c>
      <c r="F164" s="319" t="s">
        <v>2616</v>
      </c>
      <c r="G164" s="44" t="str">
        <f t="shared" si="1"/>
        <v>Augusto</v>
      </c>
      <c r="H164" s="165" t="s">
        <v>140</v>
      </c>
      <c r="I164" s="51" t="s">
        <v>213</v>
      </c>
      <c r="J164" s="319" t="str">
        <f t="shared" si="2"/>
        <v>Não</v>
      </c>
      <c r="K164" s="320">
        <v>44671.0</v>
      </c>
      <c r="L164" s="95"/>
      <c r="M164" s="95" t="s">
        <v>98</v>
      </c>
      <c r="N164" s="321">
        <v>0.012</v>
      </c>
      <c r="O164" s="319" t="s">
        <v>2533</v>
      </c>
      <c r="P164" s="322">
        <v>0.0</v>
      </c>
      <c r="Q164" s="319" t="str">
        <f>IFERROR(VLOOKUP(F164,'Cadastro de assessores'!A:B,2,FALSE),"Não Cadastrado")</f>
        <v>22066</v>
      </c>
      <c r="R164" s="319" t="s">
        <v>97</v>
      </c>
      <c r="S164" s="320">
        <v>44671.0</v>
      </c>
      <c r="T164" s="169"/>
      <c r="U164" s="169"/>
      <c r="V164" s="45" t="s">
        <v>99</v>
      </c>
      <c r="W164" s="13" t="s">
        <v>1137</v>
      </c>
      <c r="X164" s="164" t="s">
        <v>174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110</v>
      </c>
      <c r="AC164" s="95"/>
      <c r="AD164" s="95" t="s">
        <v>2591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2528</v>
      </c>
      <c r="B165" s="235" t="s">
        <v>2984</v>
      </c>
      <c r="C165" s="219" t="s">
        <v>2985</v>
      </c>
      <c r="D165" s="319" t="s">
        <v>18</v>
      </c>
      <c r="E165" s="319" t="s">
        <v>170</v>
      </c>
      <c r="F165" s="95" t="s">
        <v>171</v>
      </c>
      <c r="G165" s="44" t="str">
        <f t="shared" si="1"/>
        <v>Augusto</v>
      </c>
      <c r="H165" s="331" t="s">
        <v>140</v>
      </c>
      <c r="I165" s="51" t="s">
        <v>213</v>
      </c>
      <c r="J165" s="319" t="str">
        <f t="shared" si="2"/>
        <v>Não</v>
      </c>
      <c r="K165" s="320">
        <v>44291.0</v>
      </c>
      <c r="L165" s="95"/>
      <c r="M165" s="95" t="s">
        <v>98</v>
      </c>
      <c r="N165" s="321">
        <v>0.012</v>
      </c>
      <c r="O165" s="319" t="s">
        <v>2533</v>
      </c>
      <c r="P165" s="322">
        <v>0.0</v>
      </c>
      <c r="Q165" s="319" t="str">
        <f>IFERROR(VLOOKUP(F165,'Cadastro de assessores'!A:B,2,FALSE),"Não Cadastrado")</f>
        <v>250</v>
      </c>
      <c r="R165" s="319" t="s">
        <v>97</v>
      </c>
      <c r="S165" s="320">
        <v>44291.0</v>
      </c>
      <c r="T165" s="63"/>
      <c r="U165" s="169" t="s">
        <v>2986</v>
      </c>
      <c r="V165" s="45" t="s">
        <v>99</v>
      </c>
      <c r="W165" s="13" t="s">
        <v>1144</v>
      </c>
      <c r="X165" s="164" t="s">
        <v>174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110</v>
      </c>
      <c r="AC165" s="95"/>
      <c r="AD165" s="95" t="s">
        <v>2591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2528</v>
      </c>
      <c r="B166" s="235" t="s">
        <v>2987</v>
      </c>
      <c r="C166" s="330" t="s">
        <v>2988</v>
      </c>
      <c r="D166" s="319" t="s">
        <v>18</v>
      </c>
      <c r="E166" s="319" t="s">
        <v>170</v>
      </c>
      <c r="F166" s="319" t="s">
        <v>191</v>
      </c>
      <c r="G166" s="44" t="str">
        <f t="shared" si="1"/>
        <v>Augusto</v>
      </c>
      <c r="H166" s="165" t="s">
        <v>140</v>
      </c>
      <c r="I166" s="51" t="s">
        <v>213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97</v>
      </c>
      <c r="S166" s="320">
        <v>44228.0</v>
      </c>
      <c r="T166" s="63"/>
      <c r="U166" s="335" t="s">
        <v>2989</v>
      </c>
      <c r="V166" s="45" t="s">
        <v>99</v>
      </c>
      <c r="W166" s="13" t="s">
        <v>1162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101</v>
      </c>
      <c r="AC166" s="95"/>
      <c r="AD166" s="95" t="s">
        <v>2657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2528</v>
      </c>
      <c r="B167" s="317" t="s">
        <v>2990</v>
      </c>
      <c r="C167" s="318" t="s">
        <v>2991</v>
      </c>
      <c r="D167" s="319" t="s">
        <v>2641</v>
      </c>
      <c r="E167" s="319" t="s">
        <v>29</v>
      </c>
      <c r="F167" s="319" t="s">
        <v>2641</v>
      </c>
      <c r="G167" s="44" t="str">
        <f t="shared" si="1"/>
        <v>Augusto</v>
      </c>
      <c r="H167" s="331" t="s">
        <v>180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184</v>
      </c>
      <c r="N167" s="321">
        <v>0.01</v>
      </c>
      <c r="O167" s="319" t="s">
        <v>185</v>
      </c>
      <c r="P167" s="322">
        <v>0.2</v>
      </c>
      <c r="Q167" s="319" t="str">
        <f>IFERROR(VLOOKUP(F167,'Cadastro de assessores'!A:B,2,FALSE),"Não Cadastrado")</f>
        <v>22400</v>
      </c>
      <c r="R167" s="319" t="s">
        <v>97</v>
      </c>
      <c r="S167" s="320">
        <v>43375.0</v>
      </c>
      <c r="T167" s="169"/>
      <c r="U167" s="169"/>
      <c r="V167" s="45" t="s">
        <v>99</v>
      </c>
      <c r="W167" s="324" t="s">
        <v>2992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110</v>
      </c>
      <c r="AC167" s="95"/>
      <c r="AD167" s="95" t="s">
        <v>2657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2528</v>
      </c>
      <c r="B168" s="42" t="s">
        <v>1168</v>
      </c>
      <c r="C168" s="329" t="s">
        <v>2993</v>
      </c>
      <c r="D168" s="319" t="s">
        <v>18</v>
      </c>
      <c r="E168" s="319" t="s">
        <v>170</v>
      </c>
      <c r="F168" s="319" t="s">
        <v>171</v>
      </c>
      <c r="G168" s="44" t="str">
        <f t="shared" si="1"/>
        <v>Augusto</v>
      </c>
      <c r="H168" s="165" t="s">
        <v>140</v>
      </c>
      <c r="I168" s="51" t="s">
        <v>213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97</v>
      </c>
      <c r="S168" s="320">
        <v>44319.0</v>
      </c>
      <c r="T168" s="63"/>
      <c r="U168" s="60" t="s">
        <v>2994</v>
      </c>
      <c r="V168" s="45" t="s">
        <v>99</v>
      </c>
      <c r="W168" s="5" t="s">
        <v>1170</v>
      </c>
      <c r="X168" s="164" t="s">
        <v>174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110</v>
      </c>
      <c r="AC168" s="95"/>
      <c r="AD168" s="95" t="s">
        <v>2591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2528</v>
      </c>
      <c r="B169" s="42" t="s">
        <v>1176</v>
      </c>
      <c r="C169" s="329" t="s">
        <v>2995</v>
      </c>
      <c r="D169" s="319" t="s">
        <v>18</v>
      </c>
      <c r="E169" s="319" t="s">
        <v>170</v>
      </c>
      <c r="F169" s="319" t="s">
        <v>171</v>
      </c>
      <c r="G169" s="44" t="str">
        <f t="shared" si="1"/>
        <v>Augusto</v>
      </c>
      <c r="H169" s="165" t="s">
        <v>140</v>
      </c>
      <c r="I169" s="51" t="s">
        <v>213</v>
      </c>
      <c r="J169" s="319" t="str">
        <f t="shared" si="2"/>
        <v>Sim</v>
      </c>
      <c r="K169" s="320">
        <v>44319.0</v>
      </c>
      <c r="L169" s="95"/>
      <c r="M169" s="95" t="s">
        <v>184</v>
      </c>
      <c r="N169" s="321">
        <v>0.015</v>
      </c>
      <c r="O169" s="319" t="s">
        <v>185</v>
      </c>
      <c r="P169" s="322">
        <v>0.2</v>
      </c>
      <c r="Q169" s="319" t="str">
        <f>IFERROR(VLOOKUP(F169,'Cadastro de assessores'!A:B,2,FALSE),"Não Cadastrado")</f>
        <v>250</v>
      </c>
      <c r="R169" s="319" t="s">
        <v>97</v>
      </c>
      <c r="S169" s="320">
        <v>44319.0</v>
      </c>
      <c r="T169" s="60" t="s">
        <v>2996</v>
      </c>
      <c r="U169" s="323" t="s">
        <v>2997</v>
      </c>
      <c r="V169" s="45" t="s">
        <v>99</v>
      </c>
      <c r="W169" s="5" t="s">
        <v>1178</v>
      </c>
      <c r="X169" s="164" t="s">
        <v>174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110</v>
      </c>
      <c r="AC169" s="95"/>
      <c r="AD169" s="95" t="s">
        <v>2591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2528</v>
      </c>
      <c r="B170" s="239" t="s">
        <v>2998</v>
      </c>
      <c r="C170" s="330" t="s">
        <v>2999</v>
      </c>
      <c r="D170" s="319" t="s">
        <v>2531</v>
      </c>
      <c r="E170" s="319" t="s">
        <v>29</v>
      </c>
      <c r="F170" s="95" t="s">
        <v>2544</v>
      </c>
      <c r="G170" s="44" t="str">
        <f t="shared" si="1"/>
        <v>Augusto</v>
      </c>
      <c r="H170" s="331" t="s">
        <v>180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2545</v>
      </c>
      <c r="S170" s="337">
        <v>43822.0</v>
      </c>
      <c r="T170" s="169"/>
      <c r="U170" s="169"/>
      <c r="V170" s="45" t="s">
        <v>99</v>
      </c>
      <c r="W170" s="13" t="s">
        <v>3000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2584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2548</v>
      </c>
      <c r="BJ170" s="171">
        <v>0.0</v>
      </c>
      <c r="BK170" s="171" t="s">
        <v>2548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2528</v>
      </c>
      <c r="B171" s="61" t="s">
        <v>3001</v>
      </c>
      <c r="C171" s="341">
        <v>4458399.0</v>
      </c>
      <c r="D171" s="319" t="s">
        <v>18</v>
      </c>
      <c r="E171" s="319" t="s">
        <v>170</v>
      </c>
      <c r="F171" s="319" t="s">
        <v>191</v>
      </c>
      <c r="G171" s="44" t="str">
        <f t="shared" si="1"/>
        <v>Augusto</v>
      </c>
      <c r="H171" s="331" t="s">
        <v>140</v>
      </c>
      <c r="I171" s="51" t="s">
        <v>213</v>
      </c>
      <c r="J171" s="319" t="str">
        <f t="shared" si="2"/>
        <v>Não</v>
      </c>
      <c r="K171" s="123">
        <v>44489.0</v>
      </c>
      <c r="L171" s="45"/>
      <c r="M171" s="95" t="s">
        <v>98</v>
      </c>
      <c r="N171" s="321">
        <v>0.012</v>
      </c>
      <c r="O171" s="319" t="s">
        <v>2533</v>
      </c>
      <c r="P171" s="322">
        <v>0.0</v>
      </c>
      <c r="Q171" s="319" t="str">
        <f>IFERROR(VLOOKUP(F171,'Cadastro de assessores'!A:B,2,FALSE),"Não Cadastrado")</f>
        <v>28411</v>
      </c>
      <c r="R171" s="319" t="s">
        <v>97</v>
      </c>
      <c r="S171" s="123">
        <v>44483.0</v>
      </c>
      <c r="T171" s="50"/>
      <c r="U171" s="50"/>
      <c r="V171" s="45" t="s">
        <v>99</v>
      </c>
      <c r="W171" s="5" t="s">
        <v>3002</v>
      </c>
      <c r="X171" s="164" t="s">
        <v>174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110</v>
      </c>
      <c r="AC171" s="95"/>
      <c r="AD171" s="95" t="s">
        <v>2541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2528</v>
      </c>
      <c r="B172" s="239" t="s">
        <v>3003</v>
      </c>
      <c r="C172" s="330" t="s">
        <v>3004</v>
      </c>
      <c r="D172" s="319" t="s">
        <v>2531</v>
      </c>
      <c r="E172" s="319" t="s">
        <v>29</v>
      </c>
      <c r="F172" s="95" t="s">
        <v>2532</v>
      </c>
      <c r="G172" s="44" t="str">
        <f t="shared" si="1"/>
        <v>Augusto</v>
      </c>
      <c r="H172" s="331" t="s">
        <v>180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184</v>
      </c>
      <c r="N172" s="333">
        <v>0.02</v>
      </c>
      <c r="O172" s="319" t="s">
        <v>185</v>
      </c>
      <c r="P172" s="322">
        <v>0.2</v>
      </c>
      <c r="Q172" s="95" t="str">
        <f>IFERROR(VLOOKUP(F172,'Cadastro de assessores'!A:B,2,FALSE),"Não Cadastrado")</f>
        <v>17573</v>
      </c>
      <c r="R172" s="95" t="s">
        <v>2545</v>
      </c>
      <c r="S172" s="332">
        <v>43620.0</v>
      </c>
      <c r="T172" s="169"/>
      <c r="U172" s="169"/>
      <c r="V172" s="45" t="s">
        <v>99</v>
      </c>
      <c r="W172" s="13" t="s">
        <v>3005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2657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2548</v>
      </c>
      <c r="BJ172" s="171">
        <v>0.0</v>
      </c>
      <c r="BK172" s="171" t="s">
        <v>2548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2528</v>
      </c>
      <c r="B173" s="42" t="s">
        <v>3006</v>
      </c>
      <c r="C173" s="365" t="s">
        <v>3007</v>
      </c>
      <c r="D173" s="319" t="s">
        <v>18</v>
      </c>
      <c r="E173" s="319" t="s">
        <v>170</v>
      </c>
      <c r="F173" s="95" t="s">
        <v>171</v>
      </c>
      <c r="G173" s="44" t="str">
        <f t="shared" si="1"/>
        <v>Augusto</v>
      </c>
      <c r="H173" s="331" t="s">
        <v>180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2545</v>
      </c>
      <c r="S173" s="332">
        <v>44313.0</v>
      </c>
      <c r="T173" s="50"/>
      <c r="U173" s="50"/>
      <c r="V173" s="45" t="s">
        <v>99</v>
      </c>
      <c r="W173" s="5" t="s">
        <v>3008</v>
      </c>
      <c r="X173" s="164" t="s">
        <v>174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110</v>
      </c>
      <c r="AC173" s="95"/>
      <c r="AD173" s="95" t="s">
        <v>2591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2548</v>
      </c>
      <c r="BJ173" s="171">
        <v>0.0</v>
      </c>
      <c r="BK173" s="171" t="s">
        <v>2548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2528</v>
      </c>
      <c r="B174" s="239" t="s">
        <v>3009</v>
      </c>
      <c r="C174" s="330" t="s">
        <v>3010</v>
      </c>
      <c r="D174" s="319" t="s">
        <v>18</v>
      </c>
      <c r="E174" s="319" t="s">
        <v>29</v>
      </c>
      <c r="F174" s="95" t="s">
        <v>2785</v>
      </c>
      <c r="G174" s="44" t="str">
        <f t="shared" si="1"/>
        <v>Augusto</v>
      </c>
      <c r="H174" s="331" t="s">
        <v>180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263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2545</v>
      </c>
      <c r="S174" s="332">
        <v>43510.0</v>
      </c>
      <c r="T174" s="77"/>
      <c r="U174" s="169" t="s">
        <v>3011</v>
      </c>
      <c r="V174" s="45" t="s">
        <v>362</v>
      </c>
      <c r="W174" s="13" t="s">
        <v>3012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2573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2548</v>
      </c>
      <c r="BJ174" s="171">
        <v>0.0</v>
      </c>
      <c r="BK174" s="171" t="s">
        <v>2548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2528</v>
      </c>
      <c r="B175" s="239" t="s">
        <v>3013</v>
      </c>
      <c r="C175" s="330" t="s">
        <v>3014</v>
      </c>
      <c r="D175" s="319" t="s">
        <v>2641</v>
      </c>
      <c r="E175" s="319" t="s">
        <v>29</v>
      </c>
      <c r="F175" s="95" t="s">
        <v>2641</v>
      </c>
      <c r="G175" s="44" t="str">
        <f t="shared" si="1"/>
        <v>Augusto</v>
      </c>
      <c r="H175" s="331" t="s">
        <v>180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2545</v>
      </c>
      <c r="S175" s="332">
        <v>44021.0</v>
      </c>
      <c r="T175" s="169"/>
      <c r="U175" s="74"/>
      <c r="V175" s="45" t="s">
        <v>99</v>
      </c>
      <c r="W175" s="13" t="s">
        <v>3015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101</v>
      </c>
      <c r="AC175" s="95"/>
      <c r="AD175" s="95" t="s">
        <v>2573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2548</v>
      </c>
      <c r="BJ175" s="171">
        <v>0.0</v>
      </c>
      <c r="BK175" s="171" t="s">
        <v>2548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2528</v>
      </c>
      <c r="B176" s="239" t="s">
        <v>3013</v>
      </c>
      <c r="C176" s="330" t="s">
        <v>3016</v>
      </c>
      <c r="D176" s="319" t="s">
        <v>2641</v>
      </c>
      <c r="E176" s="319" t="s">
        <v>29</v>
      </c>
      <c r="F176" s="95" t="s">
        <v>2641</v>
      </c>
      <c r="G176" s="44" t="str">
        <f t="shared" si="1"/>
        <v>Augusto</v>
      </c>
      <c r="H176" s="331" t="s">
        <v>180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184</v>
      </c>
      <c r="N176" s="333">
        <v>0.018</v>
      </c>
      <c r="O176" s="319" t="s">
        <v>185</v>
      </c>
      <c r="P176" s="322">
        <v>0.2</v>
      </c>
      <c r="Q176" s="95" t="str">
        <f>IFERROR(VLOOKUP(F176,'Cadastro de assessores'!A:B,2,FALSE),"Não Cadastrado")</f>
        <v>22400</v>
      </c>
      <c r="R176" s="95" t="s">
        <v>2545</v>
      </c>
      <c r="S176" s="332">
        <v>44029.0</v>
      </c>
      <c r="T176" s="323"/>
      <c r="U176" s="169"/>
      <c r="V176" s="45" t="s">
        <v>99</v>
      </c>
      <c r="W176" s="13" t="s">
        <v>3015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101</v>
      </c>
      <c r="AC176" s="95"/>
      <c r="AD176" s="95" t="s">
        <v>2573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2548</v>
      </c>
      <c r="BJ176" s="171">
        <v>0.0</v>
      </c>
      <c r="BK176" s="171" t="s">
        <v>2548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2528</v>
      </c>
      <c r="B177" s="235" t="s">
        <v>3017</v>
      </c>
      <c r="C177" s="219" t="s">
        <v>3018</v>
      </c>
      <c r="D177" s="319" t="s">
        <v>18</v>
      </c>
      <c r="E177" s="319" t="s">
        <v>170</v>
      </c>
      <c r="F177" s="319" t="s">
        <v>191</v>
      </c>
      <c r="G177" s="44" t="str">
        <f t="shared" si="1"/>
        <v>Augusto</v>
      </c>
      <c r="H177" s="165" t="s">
        <v>140</v>
      </c>
      <c r="I177" s="51" t="s">
        <v>213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97</v>
      </c>
      <c r="S177" s="320">
        <v>44291.0</v>
      </c>
      <c r="T177" s="74"/>
      <c r="U177" s="169" t="s">
        <v>2812</v>
      </c>
      <c r="V177" s="45" t="s">
        <v>362</v>
      </c>
      <c r="W177" s="13" t="s">
        <v>3019</v>
      </c>
      <c r="X177" s="164" t="s">
        <v>174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110</v>
      </c>
      <c r="AC177" s="95"/>
      <c r="AD177" s="95" t="s">
        <v>3020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2528</v>
      </c>
      <c r="B178" s="317" t="s">
        <v>3021</v>
      </c>
      <c r="C178" s="318" t="s">
        <v>3022</v>
      </c>
      <c r="D178" s="319" t="s">
        <v>18</v>
      </c>
      <c r="E178" s="319" t="s">
        <v>29</v>
      </c>
      <c r="F178" s="319" t="s">
        <v>288</v>
      </c>
      <c r="G178" s="44" t="str">
        <f t="shared" si="1"/>
        <v>Breno</v>
      </c>
      <c r="H178" s="165" t="s">
        <v>97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98</v>
      </c>
      <c r="N178" s="321">
        <v>0.005</v>
      </c>
      <c r="O178" s="319" t="s">
        <v>2533</v>
      </c>
      <c r="P178" s="322">
        <v>0.0</v>
      </c>
      <c r="Q178" s="319">
        <f>IFERROR(VLOOKUP(F178,'Cadastro de assessores'!A:B,2,FALSE),"Não Cadastrado")</f>
        <v>12359</v>
      </c>
      <c r="R178" s="319" t="s">
        <v>97</v>
      </c>
      <c r="S178" s="320">
        <v>43577.0</v>
      </c>
      <c r="T178" s="169"/>
      <c r="U178" s="335" t="s">
        <v>3023</v>
      </c>
      <c r="V178" s="45" t="s">
        <v>99</v>
      </c>
      <c r="W178" s="324" t="s">
        <v>3024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110</v>
      </c>
      <c r="AC178" s="95"/>
      <c r="AD178" s="95" t="s">
        <v>2596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2528</v>
      </c>
      <c r="B179" s="317" t="s">
        <v>3021</v>
      </c>
      <c r="C179" s="318" t="s">
        <v>3025</v>
      </c>
      <c r="D179" s="319" t="s">
        <v>18</v>
      </c>
      <c r="E179" s="319" t="s">
        <v>29</v>
      </c>
      <c r="F179" s="319" t="s">
        <v>288</v>
      </c>
      <c r="G179" s="44" t="str">
        <f t="shared" si="1"/>
        <v>Augusto</v>
      </c>
      <c r="H179" s="165" t="s">
        <v>97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184</v>
      </c>
      <c r="N179" s="321">
        <v>0.02</v>
      </c>
      <c r="O179" s="319" t="s">
        <v>185</v>
      </c>
      <c r="P179" s="322">
        <v>0.2</v>
      </c>
      <c r="Q179" s="319">
        <f>IFERROR(VLOOKUP(F179,'Cadastro de assessores'!A:B,2,FALSE),"Não Cadastrado")</f>
        <v>12359</v>
      </c>
      <c r="R179" s="319" t="s">
        <v>97</v>
      </c>
      <c r="S179" s="320">
        <v>43577.0</v>
      </c>
      <c r="T179" s="169"/>
      <c r="U179" s="335" t="s">
        <v>3023</v>
      </c>
      <c r="V179" s="45" t="s">
        <v>99</v>
      </c>
      <c r="W179" s="324" t="s">
        <v>3024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110</v>
      </c>
      <c r="AC179" s="95"/>
      <c r="AD179" s="95" t="s">
        <v>2596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2528</v>
      </c>
      <c r="B180" s="42" t="s">
        <v>3026</v>
      </c>
      <c r="C180" s="365" t="s">
        <v>3027</v>
      </c>
      <c r="D180" s="319" t="s">
        <v>18</v>
      </c>
      <c r="E180" s="319" t="s">
        <v>170</v>
      </c>
      <c r="F180" s="95" t="s">
        <v>171</v>
      </c>
      <c r="G180" s="44" t="str">
        <f t="shared" si="1"/>
        <v>Augusto</v>
      </c>
      <c r="H180" s="331" t="s">
        <v>180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2545</v>
      </c>
      <c r="S180" s="332">
        <v>44319.0</v>
      </c>
      <c r="T180" s="169"/>
      <c r="U180" s="169"/>
      <c r="V180" s="45" t="s">
        <v>99</v>
      </c>
      <c r="W180" s="5" t="s">
        <v>3028</v>
      </c>
      <c r="X180" s="164" t="s">
        <v>174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2591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2548</v>
      </c>
      <c r="BJ180" s="171">
        <v>0.0</v>
      </c>
      <c r="BK180" s="171" t="s">
        <v>2548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2528</v>
      </c>
      <c r="B181" s="235" t="s">
        <v>1228</v>
      </c>
      <c r="C181" s="219" t="s">
        <v>3029</v>
      </c>
      <c r="D181" s="319" t="s">
        <v>18</v>
      </c>
      <c r="E181" s="319" t="s">
        <v>170</v>
      </c>
      <c r="F181" s="319" t="s">
        <v>171</v>
      </c>
      <c r="G181" s="44" t="str">
        <f t="shared" si="1"/>
        <v>Augusto</v>
      </c>
      <c r="H181" s="165" t="s">
        <v>140</v>
      </c>
      <c r="I181" s="51" t="s">
        <v>213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3">
        <v>0.007</v>
      </c>
      <c r="O181" s="319" t="s">
        <v>2533</v>
      </c>
      <c r="P181" s="322">
        <v>0.0</v>
      </c>
      <c r="Q181" s="319" t="str">
        <f>IFERROR(VLOOKUP(F181,'Cadastro de assessores'!A:B,2,FALSE),"Não Cadastrado")</f>
        <v>250</v>
      </c>
      <c r="R181" s="319" t="s">
        <v>97</v>
      </c>
      <c r="S181" s="320">
        <v>44280.0</v>
      </c>
      <c r="T181" s="63"/>
      <c r="U181" s="169"/>
      <c r="V181" s="45" t="s">
        <v>99</v>
      </c>
      <c r="W181" s="13" t="s">
        <v>1230</v>
      </c>
      <c r="X181" s="164" t="s">
        <v>174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110</v>
      </c>
      <c r="AC181" s="95"/>
      <c r="AD181" s="95" t="s">
        <v>2591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2528</v>
      </c>
      <c r="B182" s="61" t="s">
        <v>1228</v>
      </c>
      <c r="C182" s="329" t="s">
        <v>3030</v>
      </c>
      <c r="D182" s="319" t="s">
        <v>18</v>
      </c>
      <c r="E182" s="319" t="s">
        <v>170</v>
      </c>
      <c r="F182" s="319" t="s">
        <v>171</v>
      </c>
      <c r="G182" s="44" t="str">
        <f t="shared" si="1"/>
        <v>Augusto</v>
      </c>
      <c r="H182" s="165" t="s">
        <v>140</v>
      </c>
      <c r="I182" s="51" t="s">
        <v>213</v>
      </c>
      <c r="J182" s="319" t="str">
        <f t="shared" si="2"/>
        <v>Sim</v>
      </c>
      <c r="K182" s="332">
        <v>44610.0</v>
      </c>
      <c r="L182" s="95"/>
      <c r="M182" s="95" t="s">
        <v>55</v>
      </c>
      <c r="N182" s="333">
        <v>0.007</v>
      </c>
      <c r="O182" s="319" t="s">
        <v>2533</v>
      </c>
      <c r="P182" s="322">
        <v>0.0</v>
      </c>
      <c r="Q182" s="319" t="str">
        <f>IFERROR(VLOOKUP(F182,'Cadastro de assessores'!A:B,2,FALSE),"Não Cadastrado")</f>
        <v>250</v>
      </c>
      <c r="R182" s="319" t="s">
        <v>97</v>
      </c>
      <c r="S182" s="332">
        <v>44610.0</v>
      </c>
      <c r="T182" s="169" t="s">
        <v>3031</v>
      </c>
      <c r="U182" s="169"/>
      <c r="V182" s="45" t="s">
        <v>99</v>
      </c>
      <c r="W182" s="5" t="s">
        <v>1230</v>
      </c>
      <c r="X182" s="164" t="s">
        <v>174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110</v>
      </c>
      <c r="AC182" s="95"/>
      <c r="AD182" s="95" t="s">
        <v>2591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2528</v>
      </c>
      <c r="B183" s="235" t="s">
        <v>3032</v>
      </c>
      <c r="C183" s="355" t="s">
        <v>3033</v>
      </c>
      <c r="D183" s="319" t="s">
        <v>18</v>
      </c>
      <c r="E183" s="319" t="s">
        <v>170</v>
      </c>
      <c r="F183" s="95" t="s">
        <v>191</v>
      </c>
      <c r="G183" s="44" t="str">
        <f t="shared" si="1"/>
        <v>Augusto</v>
      </c>
      <c r="H183" s="331" t="s">
        <v>180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2545</v>
      </c>
      <c r="S183" s="332">
        <v>44280.0</v>
      </c>
      <c r="T183" s="169"/>
      <c r="U183" s="169"/>
      <c r="V183" s="45" t="s">
        <v>99</v>
      </c>
      <c r="W183" s="13" t="s">
        <v>3034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2578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2548</v>
      </c>
      <c r="BJ183" s="171">
        <v>0.0</v>
      </c>
      <c r="BK183" s="171" t="s">
        <v>2548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2528</v>
      </c>
      <c r="B184" s="42" t="s">
        <v>1242</v>
      </c>
      <c r="C184" s="329" t="s">
        <v>3035</v>
      </c>
      <c r="D184" s="319" t="s">
        <v>18</v>
      </c>
      <c r="E184" s="319" t="s">
        <v>170</v>
      </c>
      <c r="F184" s="95" t="s">
        <v>171</v>
      </c>
      <c r="G184" s="44" t="str">
        <f t="shared" si="1"/>
        <v>Breno</v>
      </c>
      <c r="H184" s="331" t="s">
        <v>140</v>
      </c>
      <c r="I184" s="51" t="s">
        <v>682</v>
      </c>
      <c r="J184" s="319" t="str">
        <f t="shared" si="2"/>
        <v>Não</v>
      </c>
      <c r="K184" s="320">
        <v>44340.0</v>
      </c>
      <c r="L184" s="95"/>
      <c r="M184" s="95" t="s">
        <v>98</v>
      </c>
      <c r="N184" s="321">
        <v>0.012</v>
      </c>
      <c r="O184" s="319" t="s">
        <v>2533</v>
      </c>
      <c r="P184" s="322">
        <v>0.0</v>
      </c>
      <c r="Q184" s="93" t="str">
        <f>IFERROR(VLOOKUP(F184,'Cadastro de assessores'!A:B,2,FALSE),"Não Cadastrado")</f>
        <v>250</v>
      </c>
      <c r="R184" s="319" t="s">
        <v>97</v>
      </c>
      <c r="S184" s="320">
        <v>44340.0</v>
      </c>
      <c r="T184" s="50"/>
      <c r="U184" s="50"/>
      <c r="V184" s="45" t="s">
        <v>99</v>
      </c>
      <c r="W184" s="5" t="s">
        <v>1244</v>
      </c>
      <c r="X184" s="164" t="s">
        <v>174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110</v>
      </c>
      <c r="AC184" s="95"/>
      <c r="AD184" s="95" t="s">
        <v>2751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2528</v>
      </c>
      <c r="B185" s="239" t="s">
        <v>3036</v>
      </c>
      <c r="C185" s="330" t="s">
        <v>3037</v>
      </c>
      <c r="D185" s="319" t="s">
        <v>2531</v>
      </c>
      <c r="E185" s="319" t="s">
        <v>29</v>
      </c>
      <c r="F185" s="95" t="s">
        <v>2544</v>
      </c>
      <c r="G185" s="44" t="str">
        <f t="shared" si="1"/>
        <v>Augusto</v>
      </c>
      <c r="H185" s="331" t="s">
        <v>180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2545</v>
      </c>
      <c r="S185" s="332">
        <v>43559.0</v>
      </c>
      <c r="T185" s="323"/>
      <c r="U185" s="323"/>
      <c r="V185" s="45" t="s">
        <v>99</v>
      </c>
      <c r="W185" s="13" t="s">
        <v>3038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2923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2548</v>
      </c>
      <c r="BJ185" s="171">
        <v>0.0</v>
      </c>
      <c r="BK185" s="171" t="s">
        <v>2548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2528</v>
      </c>
      <c r="B186" s="235" t="s">
        <v>3039</v>
      </c>
      <c r="C186" s="219" t="s">
        <v>3040</v>
      </c>
      <c r="D186" s="319" t="s">
        <v>18</v>
      </c>
      <c r="E186" s="319" t="s">
        <v>170</v>
      </c>
      <c r="F186" s="319" t="s">
        <v>2616</v>
      </c>
      <c r="G186" s="44" t="str">
        <f t="shared" si="1"/>
        <v>Augusto</v>
      </c>
      <c r="H186" s="331" t="s">
        <v>180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98</v>
      </c>
      <c r="N186" s="321">
        <v>0.012</v>
      </c>
      <c r="O186" s="319" t="s">
        <v>2533</v>
      </c>
      <c r="P186" s="322">
        <v>0.0</v>
      </c>
      <c r="Q186" s="319" t="str">
        <f>IFERROR(VLOOKUP(F186,'Cadastro de assessores'!A:B,2,FALSE),"Não Cadastrado")</f>
        <v>22066</v>
      </c>
      <c r="R186" s="319" t="s">
        <v>97</v>
      </c>
      <c r="S186" s="320">
        <v>44266.0</v>
      </c>
      <c r="T186" s="169"/>
      <c r="U186" s="169"/>
      <c r="V186" s="45" t="s">
        <v>99</v>
      </c>
      <c r="W186" s="13" t="s">
        <v>3041</v>
      </c>
      <c r="X186" s="164" t="s">
        <v>174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110</v>
      </c>
      <c r="AC186" s="95"/>
      <c r="AD186" s="95" t="s">
        <v>3042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2528</v>
      </c>
      <c r="B187" s="235" t="s">
        <v>1249</v>
      </c>
      <c r="C187" s="219" t="s">
        <v>3043</v>
      </c>
      <c r="D187" s="319" t="s">
        <v>18</v>
      </c>
      <c r="E187" s="319" t="s">
        <v>170</v>
      </c>
      <c r="F187" s="319" t="s">
        <v>171</v>
      </c>
      <c r="G187" s="44" t="str">
        <f t="shared" si="1"/>
        <v>Augusto</v>
      </c>
      <c r="H187" s="331" t="s">
        <v>140</v>
      </c>
      <c r="I187" s="51" t="s">
        <v>213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97</v>
      </c>
      <c r="S187" s="320">
        <v>44276.0</v>
      </c>
      <c r="T187" s="63"/>
      <c r="U187" s="169"/>
      <c r="V187" s="45" t="s">
        <v>99</v>
      </c>
      <c r="W187" s="13" t="s">
        <v>1251</v>
      </c>
      <c r="X187" s="164" t="s">
        <v>174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110</v>
      </c>
      <c r="AC187" s="95"/>
      <c r="AD187" s="95" t="s">
        <v>2591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2528</v>
      </c>
      <c r="B188" s="156" t="s">
        <v>3044</v>
      </c>
      <c r="C188" s="329" t="s">
        <v>3045</v>
      </c>
      <c r="D188" s="319" t="s">
        <v>18</v>
      </c>
      <c r="E188" s="319" t="s">
        <v>29</v>
      </c>
      <c r="F188" s="319" t="s">
        <v>2587</v>
      </c>
      <c r="G188" s="44" t="str">
        <f t="shared" si="1"/>
        <v>Augusto</v>
      </c>
      <c r="H188" s="165" t="s">
        <v>97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3">
        <v>0.012</v>
      </c>
      <c r="O188" s="319" t="s">
        <v>2533</v>
      </c>
      <c r="P188" s="322">
        <v>0.0</v>
      </c>
      <c r="Q188" s="319"/>
      <c r="R188" s="319"/>
      <c r="S188" s="320"/>
      <c r="T188" s="335" t="s">
        <v>3046</v>
      </c>
      <c r="U188" s="169"/>
      <c r="V188" s="45" t="s">
        <v>99</v>
      </c>
      <c r="W188" s="11" t="s">
        <v>3047</v>
      </c>
      <c r="X188" s="5" t="s">
        <v>780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110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2528</v>
      </c>
      <c r="B189" s="235" t="s">
        <v>3048</v>
      </c>
      <c r="C189" s="219" t="s">
        <v>3049</v>
      </c>
      <c r="D189" s="319" t="s">
        <v>18</v>
      </c>
      <c r="E189" s="319" t="s">
        <v>170</v>
      </c>
      <c r="F189" s="95" t="s">
        <v>522</v>
      </c>
      <c r="G189" s="44" t="str">
        <f t="shared" si="1"/>
        <v>Breno</v>
      </c>
      <c r="H189" s="165" t="s">
        <v>97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97</v>
      </c>
      <c r="S189" s="320">
        <v>44263.0</v>
      </c>
      <c r="T189" s="169"/>
      <c r="U189" s="169"/>
      <c r="V189" s="45" t="s">
        <v>99</v>
      </c>
      <c r="W189" s="13" t="s">
        <v>3050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110</v>
      </c>
      <c r="AC189" s="95"/>
      <c r="AD189" s="95" t="s">
        <v>2578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2528</v>
      </c>
      <c r="B190" s="42" t="s">
        <v>3051</v>
      </c>
      <c r="C190" s="329" t="s">
        <v>3052</v>
      </c>
      <c r="D190" s="319" t="s">
        <v>18</v>
      </c>
      <c r="E190" s="319" t="s">
        <v>170</v>
      </c>
      <c r="F190" s="93" t="s">
        <v>2616</v>
      </c>
      <c r="G190" s="44" t="str">
        <f t="shared" si="1"/>
        <v>Augusto</v>
      </c>
      <c r="H190" s="165" t="s">
        <v>140</v>
      </c>
      <c r="I190" s="51" t="s">
        <v>213</v>
      </c>
      <c r="J190" s="319" t="str">
        <f t="shared" si="2"/>
        <v>Não</v>
      </c>
      <c r="K190" s="72">
        <v>44358.0</v>
      </c>
      <c r="L190" s="95"/>
      <c r="M190" s="95" t="s">
        <v>98</v>
      </c>
      <c r="N190" s="321">
        <v>0.012</v>
      </c>
      <c r="O190" s="319" t="s">
        <v>2533</v>
      </c>
      <c r="P190" s="322">
        <v>0.0</v>
      </c>
      <c r="Q190" s="93" t="str">
        <f>IFERROR(VLOOKUP(F190,'Cadastro de assessores'!A:B,2,FALSE),"Não Cadastrado")</f>
        <v>22066</v>
      </c>
      <c r="R190" s="319" t="s">
        <v>97</v>
      </c>
      <c r="S190" s="320">
        <v>44344.0</v>
      </c>
      <c r="T190" s="50"/>
      <c r="U190" s="50"/>
      <c r="V190" s="45" t="s">
        <v>99</v>
      </c>
      <c r="W190" s="5" t="s">
        <v>3053</v>
      </c>
      <c r="X190" s="164" t="s">
        <v>174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110</v>
      </c>
      <c r="AC190" s="95"/>
      <c r="AD190" s="95" t="s">
        <v>2611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2528</v>
      </c>
      <c r="B191" s="239" t="s">
        <v>3054</v>
      </c>
      <c r="C191" s="330" t="s">
        <v>3055</v>
      </c>
      <c r="D191" s="319" t="s">
        <v>18</v>
      </c>
      <c r="E191" s="319" t="s">
        <v>29</v>
      </c>
      <c r="F191" s="95" t="s">
        <v>2785</v>
      </c>
      <c r="G191" s="44" t="str">
        <f t="shared" si="1"/>
        <v>Augusto</v>
      </c>
      <c r="H191" s="331" t="s">
        <v>180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184</v>
      </c>
      <c r="N191" s="333">
        <v>0.01</v>
      </c>
      <c r="O191" s="319" t="s">
        <v>185</v>
      </c>
      <c r="P191" s="322">
        <v>0.2</v>
      </c>
      <c r="Q191" s="95" t="str">
        <f>IFERROR(VLOOKUP(F191,'Cadastro de assessores'!A:B,2,FALSE),"Não Cadastrado")</f>
        <v>18236</v>
      </c>
      <c r="R191" s="95" t="s">
        <v>2545</v>
      </c>
      <c r="S191" s="332">
        <v>43515.0</v>
      </c>
      <c r="T191" s="169"/>
      <c r="U191" s="169"/>
      <c r="V191" s="45" t="s">
        <v>99</v>
      </c>
      <c r="W191" s="13" t="s">
        <v>3056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2548</v>
      </c>
      <c r="BJ191" s="171">
        <v>0.0</v>
      </c>
      <c r="BK191" s="171" t="s">
        <v>2548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2528</v>
      </c>
      <c r="B192" s="42" t="s">
        <v>3057</v>
      </c>
      <c r="C192" s="219" t="s">
        <v>3058</v>
      </c>
      <c r="D192" s="319" t="s">
        <v>18</v>
      </c>
      <c r="E192" s="319" t="s">
        <v>170</v>
      </c>
      <c r="F192" s="93" t="s">
        <v>191</v>
      </c>
      <c r="G192" s="44" t="str">
        <f t="shared" si="1"/>
        <v>Augusto</v>
      </c>
      <c r="H192" s="165" t="s">
        <v>140</v>
      </c>
      <c r="I192" s="51" t="s">
        <v>213</v>
      </c>
      <c r="J192" s="319" t="str">
        <f t="shared" si="2"/>
        <v>Sim</v>
      </c>
      <c r="K192" s="320">
        <v>44656.0</v>
      </c>
      <c r="L192" s="95"/>
      <c r="M192" s="95" t="s">
        <v>184</v>
      </c>
      <c r="N192" s="321">
        <v>0.025</v>
      </c>
      <c r="O192" s="319" t="s">
        <v>185</v>
      </c>
      <c r="P192" s="322">
        <v>0.2</v>
      </c>
      <c r="Q192" s="319" t="str">
        <f>IFERROR(VLOOKUP(F192,'Cadastro de assessores'!A:B,2,FALSE),"Não Cadastrado")</f>
        <v>28411</v>
      </c>
      <c r="R192" s="319" t="s">
        <v>97</v>
      </c>
      <c r="S192" s="320">
        <v>44651.0</v>
      </c>
      <c r="T192" s="60" t="s">
        <v>3059</v>
      </c>
      <c r="U192" s="50"/>
      <c r="V192" s="45" t="s">
        <v>99</v>
      </c>
      <c r="W192" s="5" t="s">
        <v>1262</v>
      </c>
      <c r="X192" s="164" t="s">
        <v>174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110</v>
      </c>
      <c r="AC192" s="95"/>
      <c r="AD192" s="95" t="s">
        <v>2591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2528</v>
      </c>
      <c r="B193" s="235" t="s">
        <v>3060</v>
      </c>
      <c r="C193" s="219" t="s">
        <v>3061</v>
      </c>
      <c r="D193" s="319" t="s">
        <v>18</v>
      </c>
      <c r="E193" s="319" t="s">
        <v>170</v>
      </c>
      <c r="F193" s="319" t="s">
        <v>191</v>
      </c>
      <c r="G193" s="44" t="str">
        <f t="shared" si="1"/>
        <v>Augusto</v>
      </c>
      <c r="H193" s="331" t="s">
        <v>180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769</v>
      </c>
      <c r="N193" s="95" t="s">
        <v>3062</v>
      </c>
      <c r="O193" s="319" t="s">
        <v>185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99</v>
      </c>
      <c r="W193" s="13" t="s">
        <v>1262</v>
      </c>
      <c r="X193" s="5" t="s">
        <v>174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2528</v>
      </c>
      <c r="B194" s="235" t="s">
        <v>3063</v>
      </c>
      <c r="C194" s="219" t="s">
        <v>3064</v>
      </c>
      <c r="D194" s="319" t="s">
        <v>18</v>
      </c>
      <c r="E194" s="319" t="s">
        <v>170</v>
      </c>
      <c r="F194" s="319" t="s">
        <v>191</v>
      </c>
      <c r="G194" s="44" t="str">
        <f t="shared" si="1"/>
        <v>Augusto</v>
      </c>
      <c r="H194" s="165" t="s">
        <v>140</v>
      </c>
      <c r="I194" s="51" t="s">
        <v>213</v>
      </c>
      <c r="J194" s="319" t="str">
        <f t="shared" si="2"/>
        <v>Sim</v>
      </c>
      <c r="K194" s="320">
        <v>44278.0</v>
      </c>
      <c r="L194" s="45"/>
      <c r="M194" s="95" t="s">
        <v>263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97</v>
      </c>
      <c r="S194" s="320">
        <v>44260.0</v>
      </c>
      <c r="T194" s="335" t="s">
        <v>2932</v>
      </c>
      <c r="U194" s="169"/>
      <c r="V194" s="45" t="s">
        <v>99</v>
      </c>
      <c r="W194" s="13" t="s">
        <v>1270</v>
      </c>
      <c r="X194" s="164" t="s">
        <v>174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110</v>
      </c>
      <c r="AC194" s="95"/>
      <c r="AD194" s="95" t="s">
        <v>2591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2528</v>
      </c>
      <c r="B195" s="235" t="s">
        <v>3063</v>
      </c>
      <c r="C195" s="219" t="s">
        <v>3065</v>
      </c>
      <c r="D195" s="319" t="s">
        <v>18</v>
      </c>
      <c r="E195" s="319" t="s">
        <v>170</v>
      </c>
      <c r="F195" s="319" t="s">
        <v>191</v>
      </c>
      <c r="G195" s="44" t="str">
        <f t="shared" si="1"/>
        <v>Augusto</v>
      </c>
      <c r="H195" s="165" t="s">
        <v>140</v>
      </c>
      <c r="I195" s="51" t="s">
        <v>213</v>
      </c>
      <c r="J195" s="319" t="str">
        <f t="shared" si="2"/>
        <v>Sim</v>
      </c>
      <c r="K195" s="320">
        <v>44278.0</v>
      </c>
      <c r="L195" s="95"/>
      <c r="M195" s="95" t="s">
        <v>184</v>
      </c>
      <c r="N195" s="321">
        <v>0.025</v>
      </c>
      <c r="O195" s="319" t="s">
        <v>185</v>
      </c>
      <c r="P195" s="322">
        <v>0.2</v>
      </c>
      <c r="Q195" s="319" t="str">
        <f>IFERROR(VLOOKUP(F195,'Cadastro de assessores'!A:B,2,FALSE),"Não Cadastrado")</f>
        <v>28411</v>
      </c>
      <c r="R195" s="319" t="s">
        <v>97</v>
      </c>
      <c r="S195" s="320">
        <v>44278.0</v>
      </c>
      <c r="T195" s="335" t="s">
        <v>2932</v>
      </c>
      <c r="U195" s="169"/>
      <c r="V195" s="45" t="s">
        <v>99</v>
      </c>
      <c r="W195" s="13" t="s">
        <v>1270</v>
      </c>
      <c r="X195" s="164" t="s">
        <v>174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110</v>
      </c>
      <c r="AC195" s="95"/>
      <c r="AD195" s="95" t="s">
        <v>2591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2528</v>
      </c>
      <c r="B196" s="239" t="s">
        <v>3066</v>
      </c>
      <c r="C196" s="330" t="s">
        <v>3067</v>
      </c>
      <c r="D196" s="319" t="s">
        <v>2531</v>
      </c>
      <c r="E196" s="319" t="s">
        <v>29</v>
      </c>
      <c r="F196" s="95" t="s">
        <v>2544</v>
      </c>
      <c r="G196" s="44" t="str">
        <f t="shared" si="1"/>
        <v>Augusto</v>
      </c>
      <c r="H196" s="331" t="s">
        <v>180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2545</v>
      </c>
      <c r="S196" s="332">
        <v>43664.0</v>
      </c>
      <c r="T196" s="323"/>
      <c r="U196" s="323"/>
      <c r="V196" s="45" t="s">
        <v>99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2573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2548</v>
      </c>
      <c r="BJ196" s="171">
        <v>0.0</v>
      </c>
      <c r="BK196" s="171" t="s">
        <v>2548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2528</v>
      </c>
      <c r="B197" s="239" t="s">
        <v>3068</v>
      </c>
      <c r="C197" s="330" t="s">
        <v>3069</v>
      </c>
      <c r="D197" s="319" t="s">
        <v>2531</v>
      </c>
      <c r="E197" s="319" t="s">
        <v>29</v>
      </c>
      <c r="F197" s="95" t="s">
        <v>2544</v>
      </c>
      <c r="G197" s="44" t="str">
        <f t="shared" si="1"/>
        <v>Augusto</v>
      </c>
      <c r="H197" s="331" t="s">
        <v>180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2545</v>
      </c>
      <c r="S197" s="332">
        <v>43853.0</v>
      </c>
      <c r="T197" s="169"/>
      <c r="U197" s="169"/>
      <c r="V197" s="45" t="s">
        <v>99</v>
      </c>
      <c r="W197" s="13" t="s">
        <v>3070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2605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2548</v>
      </c>
      <c r="BJ197" s="171">
        <v>0.0</v>
      </c>
      <c r="BK197" s="171" t="s">
        <v>2548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2528</v>
      </c>
      <c r="B198" s="235" t="s">
        <v>3071</v>
      </c>
      <c r="C198" s="219" t="s">
        <v>3072</v>
      </c>
      <c r="D198" s="319" t="s">
        <v>18</v>
      </c>
      <c r="E198" s="319" t="s">
        <v>170</v>
      </c>
      <c r="F198" s="319" t="s">
        <v>171</v>
      </c>
      <c r="G198" s="44" t="str">
        <f t="shared" si="1"/>
        <v>Augusto</v>
      </c>
      <c r="H198" s="165" t="s">
        <v>140</v>
      </c>
      <c r="I198" s="51" t="s">
        <v>213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3">
        <v>0.007</v>
      </c>
      <c r="O198" s="319" t="s">
        <v>2533</v>
      </c>
      <c r="P198" s="322">
        <v>0.0</v>
      </c>
      <c r="Q198" s="319" t="str">
        <f>IFERROR(VLOOKUP(F198,'Cadastro de assessores'!A:B,2,FALSE),"Não Cadastrado")</f>
        <v>250</v>
      </c>
      <c r="R198" s="319" t="s">
        <v>97</v>
      </c>
      <c r="S198" s="320">
        <v>44290.0</v>
      </c>
      <c r="T198" s="74"/>
      <c r="U198" s="74"/>
      <c r="V198" s="45" t="s">
        <v>99</v>
      </c>
      <c r="W198" s="13" t="s">
        <v>3073</v>
      </c>
      <c r="X198" s="164" t="s">
        <v>174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110</v>
      </c>
      <c r="AC198" s="95"/>
      <c r="AD198" s="95" t="s">
        <v>2591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2528</v>
      </c>
      <c r="B199" s="343" t="s">
        <v>3074</v>
      </c>
      <c r="C199" s="330" t="s">
        <v>3075</v>
      </c>
      <c r="D199" s="319" t="s">
        <v>18</v>
      </c>
      <c r="E199" s="319" t="s">
        <v>170</v>
      </c>
      <c r="F199" s="319" t="s">
        <v>171</v>
      </c>
      <c r="G199" s="44" t="str">
        <f t="shared" si="1"/>
        <v>Augusto</v>
      </c>
      <c r="H199" s="165" t="s">
        <v>140</v>
      </c>
      <c r="I199" s="51" t="s">
        <v>213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97</v>
      </c>
      <c r="S199" s="320">
        <v>44263.0</v>
      </c>
      <c r="T199" s="74"/>
      <c r="U199" s="74"/>
      <c r="V199" s="45" t="s">
        <v>99</v>
      </c>
      <c r="W199" s="324" t="s">
        <v>3076</v>
      </c>
      <c r="X199" s="164" t="s">
        <v>174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101</v>
      </c>
      <c r="AC199" s="95"/>
      <c r="AD199" s="95" t="s">
        <v>2591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2528</v>
      </c>
      <c r="B200" s="317" t="s">
        <v>3077</v>
      </c>
      <c r="C200" s="330" t="s">
        <v>3078</v>
      </c>
      <c r="D200" s="319" t="s">
        <v>2531</v>
      </c>
      <c r="E200" s="319" t="s">
        <v>29</v>
      </c>
      <c r="F200" s="319" t="s">
        <v>2532</v>
      </c>
      <c r="G200" s="44" t="str">
        <f t="shared" si="1"/>
        <v>Augusto</v>
      </c>
      <c r="H200" s="165" t="s">
        <v>140</v>
      </c>
      <c r="I200" s="51" t="s">
        <v>213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2533</v>
      </c>
      <c r="P200" s="322">
        <v>0.0</v>
      </c>
      <c r="Q200" s="319" t="str">
        <f>IFERROR(VLOOKUP(F200,'Cadastro de assessores'!A:B,2,FALSE),"Não Cadastrado")</f>
        <v>17573</v>
      </c>
      <c r="R200" s="319" t="s">
        <v>97</v>
      </c>
      <c r="S200" s="320">
        <v>43879.0</v>
      </c>
      <c r="T200" s="335" t="s">
        <v>2932</v>
      </c>
      <c r="U200" s="74"/>
      <c r="V200" s="45" t="s">
        <v>99</v>
      </c>
      <c r="W200" s="324" t="s">
        <v>1299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110</v>
      </c>
      <c r="AC200" s="95"/>
      <c r="AD200" s="95" t="s">
        <v>2573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2528</v>
      </c>
      <c r="B201" s="235" t="s">
        <v>3079</v>
      </c>
      <c r="C201" s="330" t="s">
        <v>3080</v>
      </c>
      <c r="D201" s="319" t="s">
        <v>18</v>
      </c>
      <c r="E201" s="319" t="s">
        <v>29</v>
      </c>
      <c r="F201" s="319" t="s">
        <v>148</v>
      </c>
      <c r="G201" s="44" t="str">
        <f t="shared" si="1"/>
        <v>Augusto</v>
      </c>
      <c r="H201" s="165" t="s">
        <v>97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98</v>
      </c>
      <c r="N201" s="333">
        <v>0.012</v>
      </c>
      <c r="O201" s="319" t="s">
        <v>2533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97</v>
      </c>
      <c r="S201" s="320">
        <v>43851.0</v>
      </c>
      <c r="T201" s="335" t="s">
        <v>3081</v>
      </c>
      <c r="U201" s="335" t="s">
        <v>3082</v>
      </c>
      <c r="V201" s="45" t="s">
        <v>99</v>
      </c>
      <c r="W201" s="13" t="s">
        <v>3083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110</v>
      </c>
      <c r="AC201" s="95"/>
      <c r="AD201" s="95" t="s">
        <v>2573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2528</v>
      </c>
      <c r="B202" s="235" t="s">
        <v>3084</v>
      </c>
      <c r="C202" s="330" t="s">
        <v>3085</v>
      </c>
      <c r="D202" s="319" t="s">
        <v>2531</v>
      </c>
      <c r="E202" s="319" t="s">
        <v>29</v>
      </c>
      <c r="F202" s="319" t="s">
        <v>2532</v>
      </c>
      <c r="G202" s="44" t="str">
        <f t="shared" si="1"/>
        <v>Augusto</v>
      </c>
      <c r="H202" s="165" t="s">
        <v>140</v>
      </c>
      <c r="I202" s="51" t="s">
        <v>213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97</v>
      </c>
      <c r="S202" s="320">
        <v>43711.0</v>
      </c>
      <c r="T202" s="169" t="s">
        <v>2571</v>
      </c>
      <c r="U202" s="169"/>
      <c r="V202" s="45" t="s">
        <v>99</v>
      </c>
      <c r="W202" s="13" t="s">
        <v>3086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110</v>
      </c>
      <c r="AC202" s="95"/>
      <c r="AD202" s="95" t="s">
        <v>2605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2528</v>
      </c>
      <c r="B203" s="42" t="s">
        <v>3087</v>
      </c>
      <c r="C203" s="329" t="s">
        <v>3088</v>
      </c>
      <c r="D203" s="319" t="s">
        <v>18</v>
      </c>
      <c r="E203" s="319" t="s">
        <v>170</v>
      </c>
      <c r="F203" s="93" t="s">
        <v>191</v>
      </c>
      <c r="G203" s="44" t="str">
        <f t="shared" si="1"/>
        <v>Augusto</v>
      </c>
      <c r="H203" s="331" t="s">
        <v>180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98</v>
      </c>
      <c r="N203" s="333">
        <v>0.012</v>
      </c>
      <c r="O203" s="319" t="s">
        <v>2533</v>
      </c>
      <c r="P203" s="322">
        <v>0.0</v>
      </c>
      <c r="Q203" s="93" t="str">
        <f>IFERROR(VLOOKUP(F203,'Cadastro de assessores'!A:B,2,FALSE),"Não Cadastrado")</f>
        <v>28411</v>
      </c>
      <c r="R203" s="319" t="s">
        <v>97</v>
      </c>
      <c r="S203" s="320">
        <v>44333.0</v>
      </c>
      <c r="T203" s="50"/>
      <c r="U203" s="323" t="s">
        <v>3089</v>
      </c>
      <c r="V203" s="45" t="s">
        <v>99</v>
      </c>
      <c r="W203" s="5" t="s">
        <v>3090</v>
      </c>
      <c r="X203" s="164" t="s">
        <v>174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110</v>
      </c>
      <c r="AC203" s="95"/>
      <c r="AD203" s="95" t="s">
        <v>2591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2528</v>
      </c>
      <c r="B204" s="239" t="s">
        <v>3091</v>
      </c>
      <c r="C204" s="330" t="s">
        <v>3092</v>
      </c>
      <c r="D204" s="319" t="s">
        <v>2531</v>
      </c>
      <c r="E204" s="319" t="s">
        <v>29</v>
      </c>
      <c r="F204" s="95" t="s">
        <v>2532</v>
      </c>
      <c r="G204" s="44" t="str">
        <f t="shared" si="1"/>
        <v>Augusto</v>
      </c>
      <c r="H204" s="331" t="s">
        <v>180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98</v>
      </c>
      <c r="N204" s="333">
        <v>0.012</v>
      </c>
      <c r="O204" s="319" t="s">
        <v>2533</v>
      </c>
      <c r="P204" s="322">
        <v>0.0</v>
      </c>
      <c r="Q204" s="95" t="str">
        <f>IFERROR(VLOOKUP(F204,'Cadastro de assessores'!A:B,2,FALSE),"Não Cadastrado")</f>
        <v>17573</v>
      </c>
      <c r="R204" s="95" t="s">
        <v>2545</v>
      </c>
      <c r="S204" s="332">
        <v>43853.0</v>
      </c>
      <c r="T204" s="169"/>
      <c r="U204" s="169"/>
      <c r="V204" s="45" t="s">
        <v>99</v>
      </c>
      <c r="W204" s="13" t="s">
        <v>3093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2562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2548</v>
      </c>
      <c r="BJ204" s="171">
        <v>0.0</v>
      </c>
      <c r="BK204" s="171" t="s">
        <v>2548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2528</v>
      </c>
      <c r="B205" s="61" t="s">
        <v>3094</v>
      </c>
      <c r="C205" s="329" t="s">
        <v>3095</v>
      </c>
      <c r="D205" s="319" t="s">
        <v>18</v>
      </c>
      <c r="E205" s="319" t="s">
        <v>170</v>
      </c>
      <c r="F205" s="93" t="s">
        <v>191</v>
      </c>
      <c r="G205" s="44" t="str">
        <f t="shared" si="1"/>
        <v>Augusto</v>
      </c>
      <c r="H205" s="331" t="s">
        <v>180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98</v>
      </c>
      <c r="N205" s="321">
        <v>0.012</v>
      </c>
      <c r="O205" s="319" t="s">
        <v>2533</v>
      </c>
      <c r="P205" s="322">
        <v>0.0</v>
      </c>
      <c r="Q205" s="93" t="str">
        <f>IFERROR(VLOOKUP(F205,'Cadastro de assessores'!A:B,2,FALSE),"Não Cadastrado")</f>
        <v>28411</v>
      </c>
      <c r="R205" s="319" t="s">
        <v>97</v>
      </c>
      <c r="S205" s="72">
        <v>44439.0</v>
      </c>
      <c r="T205" s="50"/>
      <c r="U205" s="50"/>
      <c r="V205" s="45" t="s">
        <v>99</v>
      </c>
      <c r="W205" s="5" t="s">
        <v>3096</v>
      </c>
      <c r="X205" s="164" t="s">
        <v>174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2591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2528</v>
      </c>
      <c r="B206" s="235" t="s">
        <v>3097</v>
      </c>
      <c r="C206" s="219" t="s">
        <v>3098</v>
      </c>
      <c r="D206" s="319" t="s">
        <v>18</v>
      </c>
      <c r="E206" s="319" t="s">
        <v>170</v>
      </c>
      <c r="F206" s="319" t="s">
        <v>191</v>
      </c>
      <c r="G206" s="44" t="str">
        <f t="shared" si="1"/>
        <v>Augusto</v>
      </c>
      <c r="H206" s="165" t="s">
        <v>140</v>
      </c>
      <c r="I206" s="51" t="s">
        <v>213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97</v>
      </c>
      <c r="S206" s="320">
        <v>44280.0</v>
      </c>
      <c r="T206" s="169"/>
      <c r="U206" s="335" t="s">
        <v>3099</v>
      </c>
      <c r="V206" s="45" t="s">
        <v>99</v>
      </c>
      <c r="W206" s="13" t="s">
        <v>1336</v>
      </c>
      <c r="X206" s="164" t="s">
        <v>174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110</v>
      </c>
      <c r="AC206" s="95"/>
      <c r="AD206" s="95" t="s">
        <v>3100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2528</v>
      </c>
      <c r="B207" s="239" t="s">
        <v>3101</v>
      </c>
      <c r="C207" s="330" t="s">
        <v>3102</v>
      </c>
      <c r="D207" s="319" t="s">
        <v>2641</v>
      </c>
      <c r="E207" s="319" t="s">
        <v>29</v>
      </c>
      <c r="F207" s="95" t="s">
        <v>2641</v>
      </c>
      <c r="G207" s="44" t="str">
        <f t="shared" si="1"/>
        <v>Augusto</v>
      </c>
      <c r="H207" s="331" t="s">
        <v>180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184</v>
      </c>
      <c r="N207" s="333">
        <v>0.02</v>
      </c>
      <c r="O207" s="319" t="s">
        <v>185</v>
      </c>
      <c r="P207" s="322">
        <v>0.2</v>
      </c>
      <c r="Q207" s="95" t="str">
        <f>IFERROR(VLOOKUP(F207,'Cadastro de assessores'!A:B,2,FALSE),"Não Cadastrado")</f>
        <v>22400</v>
      </c>
      <c r="R207" s="95" t="s">
        <v>2545</v>
      </c>
      <c r="S207" s="332">
        <v>43439.0</v>
      </c>
      <c r="T207" s="169"/>
      <c r="U207" s="169"/>
      <c r="V207" s="45" t="s">
        <v>99</v>
      </c>
      <c r="W207" s="13" t="s">
        <v>3103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110</v>
      </c>
      <c r="AC207" s="95"/>
      <c r="AD207" s="95" t="s">
        <v>3104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2548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2528</v>
      </c>
      <c r="B208" s="42" t="s">
        <v>3105</v>
      </c>
      <c r="C208" s="365" t="s">
        <v>3106</v>
      </c>
      <c r="D208" s="319" t="s">
        <v>18</v>
      </c>
      <c r="E208" s="319" t="s">
        <v>170</v>
      </c>
      <c r="F208" s="95" t="s">
        <v>191</v>
      </c>
      <c r="G208" s="44" t="str">
        <f t="shared" si="1"/>
        <v>Augusto</v>
      </c>
      <c r="H208" s="331" t="s">
        <v>180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263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2545</v>
      </c>
      <c r="S208" s="332">
        <v>44321.0</v>
      </c>
      <c r="T208" s="50"/>
      <c r="U208" s="50"/>
      <c r="V208" s="45" t="s">
        <v>99</v>
      </c>
      <c r="W208" s="5" t="s">
        <v>3107</v>
      </c>
      <c r="X208" s="164" t="s">
        <v>174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110</v>
      </c>
      <c r="AC208" s="95"/>
      <c r="AD208" s="95" t="s">
        <v>2591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2548</v>
      </c>
      <c r="BJ208" s="171">
        <v>0.0</v>
      </c>
      <c r="BK208" s="171" t="s">
        <v>2548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2528</v>
      </c>
      <c r="B209" s="317" t="s">
        <v>3108</v>
      </c>
      <c r="C209" s="318" t="s">
        <v>3109</v>
      </c>
      <c r="D209" s="319" t="s">
        <v>2641</v>
      </c>
      <c r="E209" s="319" t="s">
        <v>29</v>
      </c>
      <c r="F209" s="319" t="s">
        <v>2641</v>
      </c>
      <c r="G209" s="44" t="str">
        <f t="shared" si="1"/>
        <v>Breno</v>
      </c>
      <c r="H209" s="165" t="s">
        <v>97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184</v>
      </c>
      <c r="N209" s="321">
        <v>0.01</v>
      </c>
      <c r="O209" s="319" t="s">
        <v>2533</v>
      </c>
      <c r="P209" s="322">
        <v>0.0</v>
      </c>
      <c r="Q209" s="319" t="str">
        <f>IFERROR(VLOOKUP(F209,'Cadastro de assessores'!A:B,2,FALSE),"Não Cadastrado")</f>
        <v>22400</v>
      </c>
      <c r="R209" s="319" t="s">
        <v>97</v>
      </c>
      <c r="S209" s="320">
        <v>43405.0</v>
      </c>
      <c r="T209" s="169"/>
      <c r="U209" s="169"/>
      <c r="V209" s="45" t="s">
        <v>99</v>
      </c>
      <c r="W209" s="324" t="s">
        <v>3110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110</v>
      </c>
      <c r="AC209" s="95"/>
      <c r="AD209" s="319" t="s">
        <v>2573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2528</v>
      </c>
      <c r="B210" s="42" t="s">
        <v>1345</v>
      </c>
      <c r="C210" s="329" t="s">
        <v>3111</v>
      </c>
      <c r="D210" s="319" t="s">
        <v>18</v>
      </c>
      <c r="E210" s="319" t="s">
        <v>170</v>
      </c>
      <c r="F210" s="319" t="s">
        <v>171</v>
      </c>
      <c r="G210" s="44" t="str">
        <f t="shared" si="1"/>
        <v>Augusto</v>
      </c>
      <c r="H210" s="331" t="s">
        <v>140</v>
      </c>
      <c r="I210" s="51" t="s">
        <v>213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3">
        <v>0.007</v>
      </c>
      <c r="O210" s="319" t="s">
        <v>2533</v>
      </c>
      <c r="P210" s="322">
        <v>0.0</v>
      </c>
      <c r="Q210" s="319" t="str">
        <f>IFERROR(VLOOKUP(F210,'Cadastro de assessores'!A:B,2,FALSE),"Não Cadastrado")</f>
        <v>250</v>
      </c>
      <c r="R210" s="319" t="s">
        <v>97</v>
      </c>
      <c r="S210" s="320">
        <v>44320.0</v>
      </c>
      <c r="T210" s="63"/>
      <c r="U210" s="50" t="s">
        <v>3112</v>
      </c>
      <c r="V210" s="45" t="s">
        <v>99</v>
      </c>
      <c r="W210" s="5" t="s">
        <v>1348</v>
      </c>
      <c r="X210" s="164" t="s">
        <v>174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110</v>
      </c>
      <c r="AC210" s="95"/>
      <c r="AD210" s="95" t="s">
        <v>2591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2528</v>
      </c>
      <c r="B211" s="156" t="s">
        <v>3113</v>
      </c>
      <c r="C211" s="43" t="s">
        <v>3114</v>
      </c>
      <c r="D211" s="324" t="s">
        <v>18</v>
      </c>
      <c r="E211" s="324" t="s">
        <v>29</v>
      </c>
      <c r="F211" s="44" t="s">
        <v>366</v>
      </c>
      <c r="G211" s="44" t="str">
        <f t="shared" si="1"/>
        <v>Augusto</v>
      </c>
      <c r="H211" s="331" t="s">
        <v>140</v>
      </c>
      <c r="I211" s="51" t="s">
        <v>213</v>
      </c>
      <c r="J211" s="319" t="str">
        <f t="shared" si="2"/>
        <v>Não</v>
      </c>
      <c r="K211" s="377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99</v>
      </c>
      <c r="W211" s="11" t="s">
        <v>3115</v>
      </c>
      <c r="X211" s="5" t="s">
        <v>145</v>
      </c>
      <c r="Y211" s="51" t="str">
        <f t="shared" si="3"/>
        <v>Inativo</v>
      </c>
      <c r="Z211" s="325"/>
      <c r="AA211" s="95"/>
      <c r="AB211" s="13" t="s">
        <v>110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2528</v>
      </c>
      <c r="B212" s="156" t="s">
        <v>3116</v>
      </c>
      <c r="C212" s="43" t="s">
        <v>3117</v>
      </c>
      <c r="D212" s="324" t="s">
        <v>18</v>
      </c>
      <c r="E212" s="324" t="s">
        <v>29</v>
      </c>
      <c r="F212" s="44" t="s">
        <v>366</v>
      </c>
      <c r="G212" s="44" t="str">
        <f t="shared" si="1"/>
        <v>Augusto</v>
      </c>
      <c r="H212" s="331" t="s">
        <v>140</v>
      </c>
      <c r="I212" s="51" t="s">
        <v>213</v>
      </c>
      <c r="J212" s="319" t="str">
        <f t="shared" si="2"/>
        <v>Não</v>
      </c>
      <c r="K212" s="377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362</v>
      </c>
      <c r="W212" s="11" t="s">
        <v>1234</v>
      </c>
      <c r="X212" s="5" t="s">
        <v>145</v>
      </c>
      <c r="Y212" s="51" t="str">
        <f t="shared" si="3"/>
        <v>Inativo</v>
      </c>
      <c r="Z212" s="325"/>
      <c r="AA212" s="95"/>
      <c r="AB212" s="13" t="s">
        <v>110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2528</v>
      </c>
      <c r="B213" s="235" t="s">
        <v>1356</v>
      </c>
      <c r="C213" s="219" t="s">
        <v>3118</v>
      </c>
      <c r="D213" s="319" t="s">
        <v>18</v>
      </c>
      <c r="E213" s="319" t="s">
        <v>170</v>
      </c>
      <c r="F213" s="319" t="s">
        <v>171</v>
      </c>
      <c r="G213" s="44" t="str">
        <f t="shared" si="1"/>
        <v>Augusto</v>
      </c>
      <c r="H213" s="165" t="s">
        <v>140</v>
      </c>
      <c r="I213" s="51" t="s">
        <v>213</v>
      </c>
      <c r="J213" s="319" t="str">
        <f t="shared" si="2"/>
        <v>Sim</v>
      </c>
      <c r="K213" s="320">
        <v>44263.0</v>
      </c>
      <c r="L213" s="95"/>
      <c r="M213" s="95" t="s">
        <v>184</v>
      </c>
      <c r="N213" s="333">
        <v>0.025</v>
      </c>
      <c r="O213" s="319" t="s">
        <v>185</v>
      </c>
      <c r="P213" s="322">
        <v>0.2</v>
      </c>
      <c r="Q213" s="319" t="str">
        <f>IFERROR(VLOOKUP(F213,'Cadastro de assessores'!A:B,2,FALSE),"Não Cadastrado")</f>
        <v>250</v>
      </c>
      <c r="R213" s="319" t="s">
        <v>97</v>
      </c>
      <c r="S213" s="320">
        <v>44263.0</v>
      </c>
      <c r="T213" s="335" t="s">
        <v>3119</v>
      </c>
      <c r="U213" s="335" t="s">
        <v>2989</v>
      </c>
      <c r="V213" s="45" t="s">
        <v>99</v>
      </c>
      <c r="W213" s="13" t="s">
        <v>1358</v>
      </c>
      <c r="X213" s="164" t="s">
        <v>174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101</v>
      </c>
      <c r="AC213" s="95"/>
      <c r="AD213" s="95" t="s">
        <v>2591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2528</v>
      </c>
      <c r="B214" s="42" t="s">
        <v>3120</v>
      </c>
      <c r="C214" s="329" t="s">
        <v>3121</v>
      </c>
      <c r="D214" s="319" t="s">
        <v>18</v>
      </c>
      <c r="E214" s="319" t="s">
        <v>170</v>
      </c>
      <c r="F214" s="319" t="s">
        <v>171</v>
      </c>
      <c r="G214" s="44" t="str">
        <f t="shared" si="1"/>
        <v>Augusto</v>
      </c>
      <c r="H214" s="165" t="s">
        <v>140</v>
      </c>
      <c r="I214" s="51" t="s">
        <v>213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97</v>
      </c>
      <c r="S214" s="320">
        <v>44290.0</v>
      </c>
      <c r="T214" s="50"/>
      <c r="U214" s="50" t="s">
        <v>3122</v>
      </c>
      <c r="V214" s="45" t="s">
        <v>99</v>
      </c>
      <c r="W214" s="5" t="s">
        <v>3123</v>
      </c>
      <c r="X214" s="13" t="s">
        <v>174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110</v>
      </c>
      <c r="AC214" s="95"/>
      <c r="AD214" s="95" t="s">
        <v>2578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2528</v>
      </c>
      <c r="B215" s="239" t="s">
        <v>3124</v>
      </c>
      <c r="C215" s="330" t="s">
        <v>3125</v>
      </c>
      <c r="D215" s="319" t="s">
        <v>2531</v>
      </c>
      <c r="E215" s="319" t="s">
        <v>29</v>
      </c>
      <c r="F215" s="95" t="s">
        <v>2544</v>
      </c>
      <c r="G215" s="44" t="str">
        <f t="shared" si="1"/>
        <v>Augusto</v>
      </c>
      <c r="H215" s="331" t="s">
        <v>180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2545</v>
      </c>
      <c r="S215" s="332">
        <v>43567.0</v>
      </c>
      <c r="T215" s="323"/>
      <c r="U215" s="169"/>
      <c r="V215" s="45" t="s">
        <v>99</v>
      </c>
      <c r="W215" s="13" t="s">
        <v>3126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3104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2548</v>
      </c>
      <c r="BJ215" s="171">
        <v>0.0</v>
      </c>
      <c r="BK215" s="171" t="s">
        <v>2548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2528</v>
      </c>
      <c r="B216" s="235" t="s">
        <v>3127</v>
      </c>
      <c r="C216" s="330" t="s">
        <v>3128</v>
      </c>
      <c r="D216" s="319" t="s">
        <v>2531</v>
      </c>
      <c r="E216" s="319" t="s">
        <v>29</v>
      </c>
      <c r="F216" s="95" t="s">
        <v>2532</v>
      </c>
      <c r="G216" s="44" t="str">
        <f t="shared" si="1"/>
        <v>Augusto</v>
      </c>
      <c r="H216" s="331" t="s">
        <v>180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2545</v>
      </c>
      <c r="S216" s="332">
        <v>43732.0</v>
      </c>
      <c r="T216" s="323"/>
      <c r="U216" s="169"/>
      <c r="V216" s="45" t="s">
        <v>99</v>
      </c>
      <c r="W216" s="13" t="s">
        <v>3129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2747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2548</v>
      </c>
      <c r="BJ216" s="171">
        <v>0.0</v>
      </c>
      <c r="BK216" s="171" t="s">
        <v>2548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2528</v>
      </c>
      <c r="B217" s="235" t="s">
        <v>3130</v>
      </c>
      <c r="C217" s="330" t="s">
        <v>3131</v>
      </c>
      <c r="D217" s="319" t="s">
        <v>18</v>
      </c>
      <c r="E217" s="319" t="s">
        <v>170</v>
      </c>
      <c r="F217" s="95" t="s">
        <v>191</v>
      </c>
      <c r="G217" s="44" t="str">
        <f t="shared" si="1"/>
        <v>Augusto</v>
      </c>
      <c r="H217" s="331" t="s">
        <v>180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2545</v>
      </c>
      <c r="S217" s="332">
        <v>44440.0</v>
      </c>
      <c r="T217" s="50"/>
      <c r="U217" s="50"/>
      <c r="V217" s="45" t="s">
        <v>99</v>
      </c>
      <c r="W217" s="13" t="s">
        <v>3132</v>
      </c>
      <c r="X217" s="164" t="s">
        <v>174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110</v>
      </c>
      <c r="AC217" s="95"/>
      <c r="AD217" s="95" t="s">
        <v>2591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2548</v>
      </c>
      <c r="BJ217" s="171">
        <v>0.0</v>
      </c>
      <c r="BK217" s="171" t="s">
        <v>2548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2528</v>
      </c>
      <c r="B218" s="235" t="s">
        <v>1394</v>
      </c>
      <c r="C218" s="219" t="s">
        <v>3133</v>
      </c>
      <c r="D218" s="319" t="s">
        <v>18</v>
      </c>
      <c r="E218" s="319" t="s">
        <v>170</v>
      </c>
      <c r="F218" s="319" t="s">
        <v>171</v>
      </c>
      <c r="G218" s="44" t="str">
        <f t="shared" si="1"/>
        <v>Augusto</v>
      </c>
      <c r="H218" s="165" t="s">
        <v>140</v>
      </c>
      <c r="I218" s="51" t="s">
        <v>213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97</v>
      </c>
      <c r="S218" s="320">
        <v>44273.0</v>
      </c>
      <c r="T218" s="169"/>
      <c r="U218" s="169"/>
      <c r="V218" s="45" t="s">
        <v>99</v>
      </c>
      <c r="W218" s="13" t="s">
        <v>1396</v>
      </c>
      <c r="X218" s="164" t="s">
        <v>174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110</v>
      </c>
      <c r="AC218" s="95"/>
      <c r="AD218" s="95" t="s">
        <v>2591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2528</v>
      </c>
      <c r="B219" s="343" t="s">
        <v>3134</v>
      </c>
      <c r="C219" s="219" t="s">
        <v>3135</v>
      </c>
      <c r="D219" s="319" t="s">
        <v>18</v>
      </c>
      <c r="E219" s="319" t="s">
        <v>170</v>
      </c>
      <c r="F219" s="319" t="s">
        <v>2616</v>
      </c>
      <c r="G219" s="44" t="str">
        <f t="shared" si="1"/>
        <v>Augusto</v>
      </c>
      <c r="H219" s="331" t="s">
        <v>140</v>
      </c>
      <c r="I219" s="51" t="s">
        <v>213</v>
      </c>
      <c r="J219" s="319" t="str">
        <f t="shared" si="2"/>
        <v>Não</v>
      </c>
      <c r="K219" s="320">
        <v>44263.0</v>
      </c>
      <c r="L219" s="95"/>
      <c r="M219" s="95" t="s">
        <v>98</v>
      </c>
      <c r="N219" s="321">
        <v>0.012</v>
      </c>
      <c r="O219" s="319" t="s">
        <v>2533</v>
      </c>
      <c r="P219" s="322">
        <v>0.0</v>
      </c>
      <c r="Q219" s="319" t="str">
        <f>IFERROR(VLOOKUP(F219,'Cadastro de assessores'!A:B,2,FALSE),"Não Cadastrado")</f>
        <v>22066</v>
      </c>
      <c r="R219" s="319" t="s">
        <v>97</v>
      </c>
      <c r="S219" s="320">
        <v>44263.0</v>
      </c>
      <c r="T219" s="169"/>
      <c r="U219" s="169"/>
      <c r="V219" s="45" t="s">
        <v>99</v>
      </c>
      <c r="W219" s="324" t="s">
        <v>1411</v>
      </c>
      <c r="X219" s="164" t="s">
        <v>174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110</v>
      </c>
      <c r="AC219" s="95"/>
      <c r="AD219" s="95" t="s">
        <v>2591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2528</v>
      </c>
      <c r="B220" s="343" t="s">
        <v>3136</v>
      </c>
      <c r="C220" s="330" t="s">
        <v>3137</v>
      </c>
      <c r="D220" s="319" t="s">
        <v>18</v>
      </c>
      <c r="E220" s="319" t="s">
        <v>170</v>
      </c>
      <c r="F220" s="319" t="s">
        <v>171</v>
      </c>
      <c r="G220" s="44" t="str">
        <f t="shared" si="1"/>
        <v>Breno</v>
      </c>
      <c r="H220" s="331" t="s">
        <v>140</v>
      </c>
      <c r="I220" s="51" t="s">
        <v>682</v>
      </c>
      <c r="J220" s="319" t="str">
        <f t="shared" si="2"/>
        <v>Não</v>
      </c>
      <c r="K220" s="320">
        <v>44263.0</v>
      </c>
      <c r="L220" s="95"/>
      <c r="M220" s="95" t="s">
        <v>263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97</v>
      </c>
      <c r="S220" s="320">
        <v>44263.0</v>
      </c>
      <c r="T220" s="74"/>
      <c r="U220" s="169" t="s">
        <v>3138</v>
      </c>
      <c r="V220" s="45" t="s">
        <v>99</v>
      </c>
      <c r="W220" s="324" t="s">
        <v>1423</v>
      </c>
      <c r="X220" s="164" t="s">
        <v>174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110</v>
      </c>
      <c r="AC220" s="95"/>
      <c r="AD220" s="95" t="s">
        <v>2611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2528</v>
      </c>
      <c r="B221" s="343" t="s">
        <v>3136</v>
      </c>
      <c r="C221" s="379" t="s">
        <v>3139</v>
      </c>
      <c r="D221" s="346" t="s">
        <v>18</v>
      </c>
      <c r="E221" s="346" t="s">
        <v>170</v>
      </c>
      <c r="F221" s="345" t="s">
        <v>171</v>
      </c>
      <c r="G221" s="44" t="str">
        <f t="shared" si="1"/>
        <v>Augusto</v>
      </c>
      <c r="H221" s="358" t="s">
        <v>140</v>
      </c>
      <c r="I221" s="51" t="s">
        <v>682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97</v>
      </c>
      <c r="S221" s="320">
        <v>44383.0</v>
      </c>
      <c r="T221" s="74"/>
      <c r="U221" s="169" t="s">
        <v>3140</v>
      </c>
      <c r="V221" s="45" t="s">
        <v>99</v>
      </c>
      <c r="W221" s="324" t="s">
        <v>1423</v>
      </c>
      <c r="X221" s="164" t="s">
        <v>174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110</v>
      </c>
      <c r="AC221" s="95"/>
      <c r="AD221" s="95" t="s">
        <v>2611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2528</v>
      </c>
      <c r="B222" s="42" t="s">
        <v>41</v>
      </c>
      <c r="C222" s="71" t="s">
        <v>3141</v>
      </c>
      <c r="D222" s="319" t="s">
        <v>18</v>
      </c>
      <c r="E222" s="319" t="s">
        <v>170</v>
      </c>
      <c r="F222" s="319" t="s">
        <v>191</v>
      </c>
      <c r="G222" s="44" t="str">
        <f t="shared" si="1"/>
        <v>Augusto</v>
      </c>
      <c r="H222" s="165" t="s">
        <v>140</v>
      </c>
      <c r="I222" s="51" t="s">
        <v>213</v>
      </c>
      <c r="J222" s="319" t="str">
        <f t="shared" si="2"/>
        <v>Não</v>
      </c>
      <c r="K222" s="320">
        <v>44715.0</v>
      </c>
      <c r="L222" s="45"/>
      <c r="M222" s="95" t="s">
        <v>98</v>
      </c>
      <c r="N222" s="117">
        <v>0.012</v>
      </c>
      <c r="O222" s="319" t="s">
        <v>2533</v>
      </c>
      <c r="P222" s="322">
        <v>0.0</v>
      </c>
      <c r="Q222" s="319">
        <v>28411.0</v>
      </c>
      <c r="R222" s="319" t="s">
        <v>97</v>
      </c>
      <c r="S222" s="320">
        <v>44700.0</v>
      </c>
      <c r="T222" s="50"/>
      <c r="U222" s="50"/>
      <c r="V222" s="45" t="s">
        <v>99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110</v>
      </c>
      <c r="AC222" s="95"/>
      <c r="AD222" s="95" t="s">
        <v>2578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2528</v>
      </c>
      <c r="B223" s="42" t="s">
        <v>3142</v>
      </c>
      <c r="C223" s="329" t="s">
        <v>3143</v>
      </c>
      <c r="D223" s="319" t="s">
        <v>18</v>
      </c>
      <c r="E223" s="319" t="s">
        <v>170</v>
      </c>
      <c r="F223" s="319" t="s">
        <v>171</v>
      </c>
      <c r="G223" s="44" t="str">
        <f t="shared" si="1"/>
        <v>Augusto</v>
      </c>
      <c r="H223" s="165" t="s">
        <v>140</v>
      </c>
      <c r="I223" s="51" t="s">
        <v>213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2533</v>
      </c>
      <c r="P223" s="322">
        <v>0.0</v>
      </c>
      <c r="Q223" s="319" t="str">
        <f>IFERROR(VLOOKUP(F223,'Cadastro de assessores'!A:B,2,FALSE),"Não Cadastrado")</f>
        <v>250</v>
      </c>
      <c r="R223" s="319" t="s">
        <v>97</v>
      </c>
      <c r="S223" s="320">
        <v>44257.0</v>
      </c>
      <c r="T223" s="50"/>
      <c r="U223" s="323" t="s">
        <v>3144</v>
      </c>
      <c r="V223" s="45" t="s">
        <v>99</v>
      </c>
      <c r="W223" s="5" t="s">
        <v>3145</v>
      </c>
      <c r="X223" s="164" t="s">
        <v>174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110</v>
      </c>
      <c r="AC223" s="95"/>
      <c r="AD223" s="95" t="s">
        <v>3020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2528</v>
      </c>
      <c r="B224" s="317" t="s">
        <v>3146</v>
      </c>
      <c r="C224" s="318" t="s">
        <v>3147</v>
      </c>
      <c r="D224" s="319" t="s">
        <v>2531</v>
      </c>
      <c r="E224" s="319" t="s">
        <v>29</v>
      </c>
      <c r="F224" s="319" t="s">
        <v>2532</v>
      </c>
      <c r="G224" s="44" t="str">
        <f t="shared" si="1"/>
        <v>Augusto</v>
      </c>
      <c r="H224" s="165" t="s">
        <v>140</v>
      </c>
      <c r="I224" s="51" t="s">
        <v>213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97</v>
      </c>
      <c r="S224" s="320">
        <v>43591.0</v>
      </c>
      <c r="T224" s="97"/>
      <c r="U224" s="169" t="s">
        <v>3148</v>
      </c>
      <c r="V224" s="45" t="s">
        <v>99</v>
      </c>
      <c r="W224" s="324" t="s">
        <v>3149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110</v>
      </c>
      <c r="AC224" s="95"/>
      <c r="AD224" s="95" t="s">
        <v>2547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2528</v>
      </c>
      <c r="B225" s="235" t="s">
        <v>1471</v>
      </c>
      <c r="C225" s="71" t="s">
        <v>3150</v>
      </c>
      <c r="D225" s="319" t="s">
        <v>18</v>
      </c>
      <c r="E225" s="319" t="s">
        <v>29</v>
      </c>
      <c r="F225" s="319" t="s">
        <v>3151</v>
      </c>
      <c r="G225" s="44" t="str">
        <f t="shared" si="1"/>
        <v>Augusto</v>
      </c>
      <c r="H225" s="165" t="s">
        <v>140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2533</v>
      </c>
      <c r="P225" s="322">
        <v>0.0</v>
      </c>
      <c r="Q225" s="319" t="s">
        <v>3152</v>
      </c>
      <c r="R225" s="319"/>
      <c r="S225" s="320"/>
      <c r="T225" s="169"/>
      <c r="U225" s="169"/>
      <c r="V225" s="45" t="s">
        <v>99</v>
      </c>
      <c r="W225" s="13" t="s">
        <v>1473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110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2528</v>
      </c>
      <c r="B226" s="367" t="s">
        <v>3153</v>
      </c>
      <c r="C226" s="137" t="s">
        <v>3154</v>
      </c>
      <c r="D226" s="324" t="s">
        <v>18</v>
      </c>
      <c r="E226" s="324" t="s">
        <v>29</v>
      </c>
      <c r="F226" s="324" t="s">
        <v>2587</v>
      </c>
      <c r="G226" s="44" t="str">
        <f t="shared" si="1"/>
        <v>Augusto</v>
      </c>
      <c r="H226" s="331" t="s">
        <v>3155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55</v>
      </c>
      <c r="N226" s="381">
        <v>0.01</v>
      </c>
      <c r="O226" s="324" t="s">
        <v>2533</v>
      </c>
      <c r="P226" s="382">
        <v>0.0</v>
      </c>
      <c r="Q226" s="319"/>
      <c r="R226" s="319"/>
      <c r="S226" s="320"/>
      <c r="T226" s="169"/>
      <c r="U226" s="169"/>
      <c r="V226" s="24" t="s">
        <v>99</v>
      </c>
      <c r="W226" s="23" t="s">
        <v>3156</v>
      </c>
      <c r="X226" s="13" t="s">
        <v>780</v>
      </c>
      <c r="Y226" s="51" t="str">
        <f t="shared" si="3"/>
        <v>Inativo</v>
      </c>
      <c r="Z226" s="131" t="s">
        <v>68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2528</v>
      </c>
      <c r="B227" s="239" t="s">
        <v>3157</v>
      </c>
      <c r="C227" s="330" t="s">
        <v>3158</v>
      </c>
      <c r="D227" s="319" t="s">
        <v>18</v>
      </c>
      <c r="E227" s="319" t="s">
        <v>170</v>
      </c>
      <c r="F227" s="95" t="s">
        <v>191</v>
      </c>
      <c r="G227" s="44" t="str">
        <f t="shared" si="1"/>
        <v>Augusto</v>
      </c>
      <c r="H227" s="331" t="s">
        <v>180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98</v>
      </c>
      <c r="N227" s="333">
        <v>0.012</v>
      </c>
      <c r="O227" s="319" t="s">
        <v>2533</v>
      </c>
      <c r="P227" s="322">
        <v>0.0</v>
      </c>
      <c r="Q227" s="95" t="str">
        <f>IFERROR(VLOOKUP(F227,'Cadastro de assessores'!A:B,2,FALSE),"Não Cadastrado")</f>
        <v>28411</v>
      </c>
      <c r="R227" s="95" t="s">
        <v>2545</v>
      </c>
      <c r="S227" s="332">
        <v>44600.0</v>
      </c>
      <c r="T227" s="169"/>
      <c r="U227" s="169"/>
      <c r="V227" s="45" t="s">
        <v>99</v>
      </c>
      <c r="W227" s="13" t="s">
        <v>3159</v>
      </c>
      <c r="X227" s="164" t="s">
        <v>174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110</v>
      </c>
      <c r="AC227" s="95"/>
      <c r="AD227" s="95" t="s">
        <v>2591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2528</v>
      </c>
      <c r="B228" s="239" t="s">
        <v>3160</v>
      </c>
      <c r="C228" s="330" t="s">
        <v>3161</v>
      </c>
      <c r="D228" s="319" t="s">
        <v>2531</v>
      </c>
      <c r="E228" s="319" t="s">
        <v>29</v>
      </c>
      <c r="F228" s="95" t="s">
        <v>2544</v>
      </c>
      <c r="G228" s="44" t="str">
        <f t="shared" si="1"/>
        <v>Augusto</v>
      </c>
      <c r="H228" s="331" t="s">
        <v>180</v>
      </c>
      <c r="I228" s="46" t="s">
        <v>24</v>
      </c>
      <c r="J228" s="319" t="str">
        <f t="shared" si="2"/>
        <v>Não</v>
      </c>
      <c r="K228" s="95" t="s">
        <v>2581</v>
      </c>
      <c r="L228" s="337">
        <v>44484.0</v>
      </c>
      <c r="M228" s="95" t="s">
        <v>98</v>
      </c>
      <c r="N228" s="333">
        <v>0.005</v>
      </c>
      <c r="O228" s="319" t="s">
        <v>2533</v>
      </c>
      <c r="P228" s="322">
        <v>0.0</v>
      </c>
      <c r="Q228" s="95" t="str">
        <f>IFERROR(VLOOKUP(F228,'Cadastro de assessores'!A:B,2,FALSE),"Não Cadastrado")</f>
        <v>2971</v>
      </c>
      <c r="R228" s="95" t="s">
        <v>2545</v>
      </c>
      <c r="S228" s="95" t="s">
        <v>2582</v>
      </c>
      <c r="T228" s="169"/>
      <c r="U228" s="169"/>
      <c r="V228" s="45" t="s">
        <v>362</v>
      </c>
      <c r="W228" s="13" t="s">
        <v>3162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3163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2548</v>
      </c>
      <c r="BJ228" s="171">
        <v>0.0</v>
      </c>
      <c r="BK228" s="171" t="s">
        <v>2548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2528</v>
      </c>
      <c r="B229" s="239" t="s">
        <v>3164</v>
      </c>
      <c r="C229" s="330" t="s">
        <v>3165</v>
      </c>
      <c r="D229" s="319" t="s">
        <v>2531</v>
      </c>
      <c r="E229" s="319" t="s">
        <v>29</v>
      </c>
      <c r="F229" s="95" t="s">
        <v>2544</v>
      </c>
      <c r="G229" s="44" t="str">
        <f t="shared" si="1"/>
        <v>Augusto</v>
      </c>
      <c r="H229" s="331" t="s">
        <v>180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98</v>
      </c>
      <c r="N229" s="333">
        <v>0.012</v>
      </c>
      <c r="O229" s="319" t="s">
        <v>2533</v>
      </c>
      <c r="P229" s="322">
        <v>0.0</v>
      </c>
      <c r="Q229" s="95" t="str">
        <f>IFERROR(VLOOKUP(F229,'Cadastro de assessores'!A:B,2,FALSE),"Não Cadastrado")</f>
        <v>2971</v>
      </c>
      <c r="R229" s="95" t="s">
        <v>2545</v>
      </c>
      <c r="S229" s="332">
        <v>43853.0</v>
      </c>
      <c r="T229" s="169"/>
      <c r="U229" s="169"/>
      <c r="V229" s="45" t="s">
        <v>99</v>
      </c>
      <c r="W229" s="13" t="s">
        <v>3166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2584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2548</v>
      </c>
      <c r="BJ229" s="171">
        <v>0.0</v>
      </c>
      <c r="BK229" s="171" t="s">
        <v>2548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2528</v>
      </c>
      <c r="B230" s="317" t="s">
        <v>3167</v>
      </c>
      <c r="C230" s="318" t="s">
        <v>3168</v>
      </c>
      <c r="D230" s="319" t="s">
        <v>18</v>
      </c>
      <c r="E230" s="319" t="s">
        <v>29</v>
      </c>
      <c r="F230" s="324" t="s">
        <v>621</v>
      </c>
      <c r="G230" s="44" t="str">
        <f t="shared" si="1"/>
        <v>Breno</v>
      </c>
      <c r="H230" s="165" t="s">
        <v>97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184</v>
      </c>
      <c r="N230" s="321">
        <v>0.02</v>
      </c>
      <c r="O230" s="319" t="s">
        <v>185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97</v>
      </c>
      <c r="S230" s="320">
        <v>43605.0</v>
      </c>
      <c r="T230" s="169"/>
      <c r="U230" s="335" t="s">
        <v>3169</v>
      </c>
      <c r="V230" s="45" t="s">
        <v>99</v>
      </c>
      <c r="W230" s="324" t="s">
        <v>3170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110</v>
      </c>
      <c r="AC230" s="95"/>
      <c r="AD230" s="95" t="s">
        <v>2584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2528</v>
      </c>
      <c r="B231" s="61" t="s">
        <v>3167</v>
      </c>
      <c r="C231" s="71" t="s">
        <v>3171</v>
      </c>
      <c r="D231" s="319" t="s">
        <v>18</v>
      </c>
      <c r="E231" s="319" t="s">
        <v>29</v>
      </c>
      <c r="F231" s="324" t="s">
        <v>621</v>
      </c>
      <c r="G231" s="44" t="str">
        <f t="shared" si="1"/>
        <v>Breno</v>
      </c>
      <c r="H231" s="165" t="s">
        <v>97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98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3172</v>
      </c>
      <c r="V231" s="45" t="s">
        <v>99</v>
      </c>
      <c r="W231" s="5" t="s">
        <v>3170</v>
      </c>
      <c r="X231" s="13" t="s">
        <v>29</v>
      </c>
      <c r="Y231" s="51" t="str">
        <f t="shared" si="3"/>
        <v>Ativo</v>
      </c>
      <c r="Z231" s="325"/>
      <c r="AA231" s="95"/>
      <c r="AB231" s="13" t="s">
        <v>110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2528</v>
      </c>
      <c r="B232" s="317" t="s">
        <v>3173</v>
      </c>
      <c r="C232" s="330" t="s">
        <v>3174</v>
      </c>
      <c r="D232" s="319" t="s">
        <v>18</v>
      </c>
      <c r="E232" s="319" t="s">
        <v>29</v>
      </c>
      <c r="F232" s="319" t="s">
        <v>148</v>
      </c>
      <c r="G232" s="44" t="str">
        <f t="shared" si="1"/>
        <v>Bruno</v>
      </c>
      <c r="H232" s="165" t="s">
        <v>97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2533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97</v>
      </c>
      <c r="S232" s="320">
        <v>43881.0</v>
      </c>
      <c r="T232" s="169"/>
      <c r="U232" s="335" t="s">
        <v>3175</v>
      </c>
      <c r="V232" s="45" t="s">
        <v>99</v>
      </c>
      <c r="W232" s="324" t="s">
        <v>3176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101</v>
      </c>
      <c r="AC232" s="95"/>
      <c r="AD232" s="95" t="s">
        <v>2584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2528</v>
      </c>
      <c r="B233" s="317" t="s">
        <v>3177</v>
      </c>
      <c r="C233" s="330" t="s">
        <v>3178</v>
      </c>
      <c r="D233" s="319" t="s">
        <v>18</v>
      </c>
      <c r="E233" s="319" t="s">
        <v>170</v>
      </c>
      <c r="F233" s="319" t="s">
        <v>522</v>
      </c>
      <c r="G233" s="44" t="str">
        <f t="shared" si="1"/>
        <v>Augusto</v>
      </c>
      <c r="H233" s="165" t="s">
        <v>140</v>
      </c>
      <c r="I233" s="51" t="s">
        <v>213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3">
        <v>0.007</v>
      </c>
      <c r="O233" s="319" t="s">
        <v>2533</v>
      </c>
      <c r="P233" s="322">
        <v>0.0</v>
      </c>
      <c r="Q233" s="319">
        <f>IFERROR(VLOOKUP(F233,'Cadastro de assessores'!A:B,2,FALSE),"Não Cadastrado")</f>
        <v>12362</v>
      </c>
      <c r="R233" s="319" t="s">
        <v>97</v>
      </c>
      <c r="S233" s="320">
        <v>44680.0</v>
      </c>
      <c r="T233" s="97"/>
      <c r="U233" s="169"/>
      <c r="V233" s="45" t="s">
        <v>99</v>
      </c>
      <c r="W233" s="324" t="s">
        <v>3179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110</v>
      </c>
      <c r="AC233" s="95"/>
      <c r="AD233" s="95" t="s">
        <v>2742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2528</v>
      </c>
      <c r="B234" s="61" t="s">
        <v>3177</v>
      </c>
      <c r="C234" s="365" t="s">
        <v>3180</v>
      </c>
      <c r="D234" s="319" t="s">
        <v>18</v>
      </c>
      <c r="E234" s="319" t="s">
        <v>170</v>
      </c>
      <c r="F234" s="95" t="s">
        <v>522</v>
      </c>
      <c r="G234" s="44" t="str">
        <f t="shared" si="1"/>
        <v>Augusto</v>
      </c>
      <c r="H234" s="331" t="s">
        <v>180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3">
        <v>0.007</v>
      </c>
      <c r="O234" s="319" t="s">
        <v>2533</v>
      </c>
      <c r="P234" s="322">
        <v>0.0</v>
      </c>
      <c r="Q234" s="95">
        <f>IFERROR(VLOOKUP(F234,'Cadastro de assessores'!A:B,2,FALSE),"Não Cadastrado")</f>
        <v>12362</v>
      </c>
      <c r="R234" s="95" t="s">
        <v>2545</v>
      </c>
      <c r="S234" s="72">
        <v>44628.0</v>
      </c>
      <c r="T234" s="50"/>
      <c r="U234" s="50"/>
      <c r="V234" s="45" t="s">
        <v>99</v>
      </c>
      <c r="W234" s="5" t="s">
        <v>3179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110</v>
      </c>
      <c r="AC234" s="95"/>
      <c r="AD234" s="95" t="s">
        <v>2742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2548</v>
      </c>
      <c r="BJ234" s="171">
        <v>0.0</v>
      </c>
      <c r="BK234" s="171" t="s">
        <v>2548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2528</v>
      </c>
      <c r="B235" s="42" t="s">
        <v>1548</v>
      </c>
      <c r="C235" s="329" t="s">
        <v>3181</v>
      </c>
      <c r="D235" s="319" t="s">
        <v>18</v>
      </c>
      <c r="E235" s="319" t="s">
        <v>170</v>
      </c>
      <c r="F235" s="95" t="s">
        <v>171</v>
      </c>
      <c r="G235" s="44" t="str">
        <f t="shared" si="1"/>
        <v>Augusto</v>
      </c>
      <c r="H235" s="331" t="s">
        <v>140</v>
      </c>
      <c r="I235" s="51" t="s">
        <v>213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97</v>
      </c>
      <c r="S235" s="72">
        <v>44351.0</v>
      </c>
      <c r="T235" s="50"/>
      <c r="U235" s="50"/>
      <c r="V235" s="45" t="s">
        <v>99</v>
      </c>
      <c r="W235" s="5" t="s">
        <v>1550</v>
      </c>
      <c r="X235" s="164" t="s">
        <v>174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110</v>
      </c>
      <c r="AC235" s="95"/>
      <c r="AD235" s="95" t="s">
        <v>2591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2528</v>
      </c>
      <c r="B236" s="317" t="s">
        <v>3182</v>
      </c>
      <c r="C236" s="330" t="s">
        <v>3183</v>
      </c>
      <c r="D236" s="319" t="s">
        <v>2641</v>
      </c>
      <c r="E236" s="319" t="s">
        <v>29</v>
      </c>
      <c r="F236" s="319" t="s">
        <v>2641</v>
      </c>
      <c r="G236" s="44" t="str">
        <f t="shared" si="1"/>
        <v>Breno</v>
      </c>
      <c r="H236" s="165" t="s">
        <v>97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184</v>
      </c>
      <c r="N236" s="333">
        <v>0.025</v>
      </c>
      <c r="O236" s="319" t="s">
        <v>185</v>
      </c>
      <c r="P236" s="322">
        <v>0.2</v>
      </c>
      <c r="Q236" s="319" t="str">
        <f>IFERROR(VLOOKUP(F236,'Cadastro de assessores'!A:B,2,FALSE),"Não Cadastrado")</f>
        <v>22400</v>
      </c>
      <c r="R236" s="319" t="s">
        <v>97</v>
      </c>
      <c r="S236" s="320">
        <v>43944.0</v>
      </c>
      <c r="T236" s="169"/>
      <c r="U236" s="169"/>
      <c r="V236" s="45" t="s">
        <v>99</v>
      </c>
      <c r="W236" s="324" t="s">
        <v>3184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110</v>
      </c>
      <c r="AC236" s="95"/>
      <c r="AD236" s="95" t="s">
        <v>2562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2528</v>
      </c>
      <c r="B237" s="42" t="s">
        <v>3185</v>
      </c>
      <c r="C237" s="45">
        <v>4652772.0</v>
      </c>
      <c r="D237" s="319" t="s">
        <v>18</v>
      </c>
      <c r="E237" s="319" t="s">
        <v>170</v>
      </c>
      <c r="F237" s="164" t="s">
        <v>2616</v>
      </c>
      <c r="G237" s="44" t="str">
        <f t="shared" si="1"/>
        <v>Augusto</v>
      </c>
      <c r="H237" s="331" t="s">
        <v>180</v>
      </c>
      <c r="I237" s="46" t="s">
        <v>24</v>
      </c>
      <c r="J237" s="319" t="str">
        <f t="shared" si="2"/>
        <v>Não</v>
      </c>
      <c r="K237" s="95" t="s">
        <v>3186</v>
      </c>
      <c r="L237" s="72">
        <v>44777.0</v>
      </c>
      <c r="M237" s="95" t="s">
        <v>55</v>
      </c>
      <c r="N237" s="333">
        <v>0.007</v>
      </c>
      <c r="O237" s="319" t="s">
        <v>2533</v>
      </c>
      <c r="P237" s="322">
        <v>0.0</v>
      </c>
      <c r="Q237" s="95" t="str">
        <f>IFERROR(VLOOKUP(F237,'Cadastro de assessores'!A:B,2,FALSE),"Não Cadastrado")</f>
        <v>22066</v>
      </c>
      <c r="R237" s="383" t="s">
        <v>2545</v>
      </c>
      <c r="S237" s="45"/>
      <c r="T237" s="50"/>
      <c r="U237" s="50"/>
      <c r="V237" s="45" t="s">
        <v>99</v>
      </c>
      <c r="W237" s="5" t="s">
        <v>3187</v>
      </c>
      <c r="X237" s="164" t="s">
        <v>174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110</v>
      </c>
      <c r="AC237" s="95"/>
      <c r="AD237" s="95" t="s">
        <v>2591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2528</v>
      </c>
      <c r="B238" s="317" t="s">
        <v>3188</v>
      </c>
      <c r="C238" s="318" t="s">
        <v>3189</v>
      </c>
      <c r="D238" s="319" t="s">
        <v>18</v>
      </c>
      <c r="E238" s="319" t="s">
        <v>170</v>
      </c>
      <c r="F238" s="319" t="s">
        <v>171</v>
      </c>
      <c r="G238" s="44" t="str">
        <f t="shared" si="1"/>
        <v>Augusto</v>
      </c>
      <c r="H238" s="165" t="s">
        <v>140</v>
      </c>
      <c r="I238" s="51" t="s">
        <v>213</v>
      </c>
      <c r="J238" s="319" t="str">
        <f t="shared" si="2"/>
        <v>Não</v>
      </c>
      <c r="K238" s="320">
        <v>44797.0</v>
      </c>
      <c r="L238" s="95"/>
      <c r="M238" s="95" t="s">
        <v>98</v>
      </c>
      <c r="N238" s="321">
        <v>0.012</v>
      </c>
      <c r="O238" s="319" t="s">
        <v>2533</v>
      </c>
      <c r="P238" s="322">
        <v>0.0</v>
      </c>
      <c r="Q238" s="95" t="str">
        <f>IFERROR(VLOOKUP(F238,'Cadastro de assessores'!A:B,2,FALSE),"Não Cadastrado")</f>
        <v>250</v>
      </c>
      <c r="R238" s="319" t="s">
        <v>97</v>
      </c>
      <c r="S238" s="320">
        <v>44792.0</v>
      </c>
      <c r="T238" s="97"/>
      <c r="U238" s="323"/>
      <c r="V238" s="45" t="s">
        <v>99</v>
      </c>
      <c r="W238" s="324" t="s">
        <v>1564</v>
      </c>
      <c r="X238" s="11" t="s">
        <v>174</v>
      </c>
      <c r="Y238" s="51" t="str">
        <f t="shared" si="3"/>
        <v>Ativo</v>
      </c>
      <c r="Z238" s="325"/>
      <c r="AA238" s="95" t="str">
        <f t="shared" si="7"/>
        <v/>
      </c>
      <c r="AB238" s="13" t="s">
        <v>110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2528</v>
      </c>
      <c r="B239" s="317" t="s">
        <v>3190</v>
      </c>
      <c r="C239" s="318" t="s">
        <v>3191</v>
      </c>
      <c r="D239" s="319" t="s">
        <v>2641</v>
      </c>
      <c r="E239" s="319" t="s">
        <v>29</v>
      </c>
      <c r="F239" s="319" t="s">
        <v>2641</v>
      </c>
      <c r="G239" s="44" t="str">
        <f t="shared" si="1"/>
        <v>Augusto</v>
      </c>
      <c r="H239" s="165" t="s">
        <v>140</v>
      </c>
      <c r="I239" s="51" t="s">
        <v>213</v>
      </c>
      <c r="J239" s="319" t="str">
        <f t="shared" si="2"/>
        <v>Não</v>
      </c>
      <c r="K239" s="320">
        <v>43538.0</v>
      </c>
      <c r="L239" s="95"/>
      <c r="M239" s="95" t="s">
        <v>184</v>
      </c>
      <c r="N239" s="321">
        <v>0.01</v>
      </c>
      <c r="O239" s="319" t="s">
        <v>185</v>
      </c>
      <c r="P239" s="322">
        <v>0.2</v>
      </c>
      <c r="Q239" s="319" t="str">
        <f>IFERROR(VLOOKUP(F239,'Cadastro de assessores'!A:B,2,FALSE),"Não Cadastrado")</f>
        <v>22400</v>
      </c>
      <c r="R239" s="319" t="s">
        <v>97</v>
      </c>
      <c r="S239" s="320">
        <v>43538.0</v>
      </c>
      <c r="T239" s="169"/>
      <c r="U239" s="169"/>
      <c r="V239" s="45" t="s">
        <v>99</v>
      </c>
      <c r="W239" s="324" t="s">
        <v>3192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110</v>
      </c>
      <c r="AC239" s="95"/>
      <c r="AD239" s="319" t="s">
        <v>2573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2528</v>
      </c>
      <c r="B240" s="317" t="s">
        <v>3193</v>
      </c>
      <c r="C240" s="318" t="s">
        <v>3194</v>
      </c>
      <c r="D240" s="319" t="s">
        <v>2531</v>
      </c>
      <c r="E240" s="319" t="s">
        <v>29</v>
      </c>
      <c r="F240" s="319" t="s">
        <v>2532</v>
      </c>
      <c r="G240" s="44" t="str">
        <f t="shared" si="1"/>
        <v>Augusto</v>
      </c>
      <c r="H240" s="165" t="s">
        <v>140</v>
      </c>
      <c r="I240" s="51" t="s">
        <v>213</v>
      </c>
      <c r="J240" s="319" t="str">
        <f t="shared" si="2"/>
        <v>Não</v>
      </c>
      <c r="K240" s="320">
        <v>43601.0</v>
      </c>
      <c r="L240" s="95"/>
      <c r="M240" s="95" t="s">
        <v>184</v>
      </c>
      <c r="N240" s="321">
        <v>0.02</v>
      </c>
      <c r="O240" s="319" t="s">
        <v>185</v>
      </c>
      <c r="P240" s="322">
        <v>0.2</v>
      </c>
      <c r="Q240" s="319" t="str">
        <f>IFERROR(VLOOKUP(F240,'Cadastro de assessores'!A:B,2,FALSE),"Não Cadastrado")</f>
        <v>17573</v>
      </c>
      <c r="R240" s="319" t="s">
        <v>97</v>
      </c>
      <c r="S240" s="320">
        <v>43601.0</v>
      </c>
      <c r="T240" s="169"/>
      <c r="U240" s="169"/>
      <c r="V240" s="45" t="s">
        <v>99</v>
      </c>
      <c r="W240" s="324" t="s">
        <v>3195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110</v>
      </c>
      <c r="AC240" s="95"/>
      <c r="AD240" s="95" t="s">
        <v>2584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2528</v>
      </c>
      <c r="B241" s="42" t="s">
        <v>3196</v>
      </c>
      <c r="C241" s="365" t="s">
        <v>3197</v>
      </c>
      <c r="D241" s="319" t="s">
        <v>18</v>
      </c>
      <c r="E241" s="319" t="s">
        <v>170</v>
      </c>
      <c r="F241" s="95" t="s">
        <v>191</v>
      </c>
      <c r="G241" s="44" t="str">
        <f t="shared" si="1"/>
        <v>Augusto</v>
      </c>
      <c r="H241" s="331" t="s">
        <v>180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2545</v>
      </c>
      <c r="S241" s="332">
        <v>44322.0</v>
      </c>
      <c r="T241" s="50"/>
      <c r="U241" s="50"/>
      <c r="V241" s="45" t="s">
        <v>99</v>
      </c>
      <c r="W241" s="5" t="s">
        <v>3198</v>
      </c>
      <c r="X241" s="164" t="s">
        <v>174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2591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2548</v>
      </c>
      <c r="BJ241" s="171">
        <v>0.0</v>
      </c>
      <c r="BK241" s="171" t="s">
        <v>2548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2528</v>
      </c>
      <c r="B242" s="235" t="s">
        <v>3199</v>
      </c>
      <c r="C242" s="355" t="s">
        <v>3200</v>
      </c>
      <c r="D242" s="319" t="s">
        <v>18</v>
      </c>
      <c r="E242" s="319" t="s">
        <v>170</v>
      </c>
      <c r="F242" s="95" t="s">
        <v>2616</v>
      </c>
      <c r="G242" s="44" t="str">
        <f t="shared" si="1"/>
        <v>Augusto</v>
      </c>
      <c r="H242" s="331" t="s">
        <v>180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263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2545</v>
      </c>
      <c r="S242" s="332">
        <v>44279.0</v>
      </c>
      <c r="T242" s="169"/>
      <c r="U242" s="169"/>
      <c r="V242" s="45" t="s">
        <v>99</v>
      </c>
      <c r="W242" s="13" t="s">
        <v>3201</v>
      </c>
      <c r="X242" s="164" t="s">
        <v>174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2591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2548</v>
      </c>
      <c r="BJ242" s="171">
        <v>0.0</v>
      </c>
      <c r="BK242" s="171" t="s">
        <v>2548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2528</v>
      </c>
      <c r="B243" s="42" t="s">
        <v>3202</v>
      </c>
      <c r="C243" s="329" t="s">
        <v>3203</v>
      </c>
      <c r="D243" s="319" t="s">
        <v>18</v>
      </c>
      <c r="E243" s="319" t="s">
        <v>29</v>
      </c>
      <c r="F243" s="319" t="s">
        <v>3204</v>
      </c>
      <c r="G243" s="44" t="str">
        <f t="shared" si="1"/>
        <v>Augusto</v>
      </c>
      <c r="H243" s="165" t="s">
        <v>140</v>
      </c>
      <c r="I243" s="51" t="s">
        <v>213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2533</v>
      </c>
      <c r="P243" s="322">
        <v>0.0</v>
      </c>
      <c r="Q243" s="95">
        <f>IFERROR(VLOOKUP(F243,'Cadastro de assessores'!A:B,2,FALSE),"Não Cadastrado")</f>
        <v>12355</v>
      </c>
      <c r="R243" s="319" t="s">
        <v>140</v>
      </c>
      <c r="S243" s="319" t="s">
        <v>2582</v>
      </c>
      <c r="T243" s="50"/>
      <c r="U243" s="50"/>
      <c r="V243" s="45" t="s">
        <v>99</v>
      </c>
      <c r="W243" s="5" t="s">
        <v>3205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110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2528</v>
      </c>
      <c r="B244" s="42" t="s">
        <v>3206</v>
      </c>
      <c r="C244" s="329" t="s">
        <v>3207</v>
      </c>
      <c r="D244" s="319" t="s">
        <v>18</v>
      </c>
      <c r="E244" s="319" t="s">
        <v>170</v>
      </c>
      <c r="F244" s="319" t="s">
        <v>171</v>
      </c>
      <c r="G244" s="44" t="str">
        <f t="shared" si="1"/>
        <v>Augusto</v>
      </c>
      <c r="H244" s="165" t="s">
        <v>140</v>
      </c>
      <c r="I244" s="51" t="s">
        <v>213</v>
      </c>
      <c r="J244" s="319" t="str">
        <f t="shared" si="2"/>
        <v>Não</v>
      </c>
      <c r="K244" s="320">
        <v>44323.0</v>
      </c>
      <c r="L244" s="45"/>
      <c r="M244" s="95" t="s">
        <v>188</v>
      </c>
      <c r="N244" s="117">
        <v>0.008</v>
      </c>
      <c r="O244" s="319" t="s">
        <v>2533</v>
      </c>
      <c r="P244" s="322">
        <v>0.0</v>
      </c>
      <c r="Q244" s="319" t="str">
        <f>IFERROR(VLOOKUP(F244,'Cadastro de assessores'!A:B,2,FALSE),"Não Cadastrado")</f>
        <v>250</v>
      </c>
      <c r="R244" s="319" t="s">
        <v>97</v>
      </c>
      <c r="S244" s="320">
        <v>44323.0</v>
      </c>
      <c r="T244" s="97"/>
      <c r="U244" s="50"/>
      <c r="V244" s="45" t="s">
        <v>362</v>
      </c>
      <c r="W244" s="5" t="s">
        <v>3208</v>
      </c>
      <c r="X244" s="164" t="s">
        <v>174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110</v>
      </c>
      <c r="AC244" s="95"/>
      <c r="AD244" s="95" t="s">
        <v>2541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2528</v>
      </c>
      <c r="B245" s="239" t="s">
        <v>3209</v>
      </c>
      <c r="C245" s="330" t="s">
        <v>3210</v>
      </c>
      <c r="D245" s="319" t="s">
        <v>2531</v>
      </c>
      <c r="E245" s="319" t="s">
        <v>29</v>
      </c>
      <c r="F245" s="95" t="s">
        <v>2544</v>
      </c>
      <c r="G245" s="44" t="str">
        <f t="shared" si="1"/>
        <v>Augusto</v>
      </c>
      <c r="H245" s="331" t="s">
        <v>180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98</v>
      </c>
      <c r="N245" s="333">
        <v>0.005</v>
      </c>
      <c r="O245" s="319" t="s">
        <v>2533</v>
      </c>
      <c r="P245" s="322">
        <v>0.0</v>
      </c>
      <c r="Q245" s="95" t="str">
        <f>IFERROR(VLOOKUP(F245,'Cadastro de assessores'!A:B,2,FALSE),"Não Cadastrado")</f>
        <v>2971</v>
      </c>
      <c r="R245" s="95" t="s">
        <v>2545</v>
      </c>
      <c r="S245" s="332">
        <v>43570.0</v>
      </c>
      <c r="T245" s="169"/>
      <c r="U245" s="169"/>
      <c r="V245" s="45" t="s">
        <v>99</v>
      </c>
      <c r="W245" s="13" t="s">
        <v>3211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2584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2548</v>
      </c>
      <c r="BJ245" s="171">
        <v>0.0</v>
      </c>
      <c r="BK245" s="171" t="s">
        <v>2548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2528</v>
      </c>
      <c r="B246" s="317" t="s">
        <v>3209</v>
      </c>
      <c r="C246" s="318" t="s">
        <v>3212</v>
      </c>
      <c r="D246" s="319" t="s">
        <v>2531</v>
      </c>
      <c r="E246" s="319" t="s">
        <v>29</v>
      </c>
      <c r="F246" s="319" t="s">
        <v>2544</v>
      </c>
      <c r="G246" s="44" t="str">
        <f t="shared" si="1"/>
        <v>Augusto</v>
      </c>
      <c r="H246" s="331" t="s">
        <v>180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97</v>
      </c>
      <c r="S246" s="320">
        <v>43570.0</v>
      </c>
      <c r="T246" s="169"/>
      <c r="U246" s="169"/>
      <c r="V246" s="45" t="s">
        <v>99</v>
      </c>
      <c r="W246" s="324" t="s">
        <v>3211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110</v>
      </c>
      <c r="AC246" s="95"/>
      <c r="AD246" s="95" t="s">
        <v>2584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2528</v>
      </c>
      <c r="B247" s="239" t="s">
        <v>3209</v>
      </c>
      <c r="C247" s="330" t="s">
        <v>3213</v>
      </c>
      <c r="D247" s="319" t="s">
        <v>2531</v>
      </c>
      <c r="E247" s="319" t="s">
        <v>29</v>
      </c>
      <c r="F247" s="95" t="s">
        <v>2544</v>
      </c>
      <c r="G247" s="44" t="str">
        <f t="shared" si="1"/>
        <v>Augusto</v>
      </c>
      <c r="H247" s="331" t="s">
        <v>180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184</v>
      </c>
      <c r="N247" s="333">
        <v>0.02</v>
      </c>
      <c r="O247" s="319" t="s">
        <v>185</v>
      </c>
      <c r="P247" s="322">
        <v>0.2</v>
      </c>
      <c r="Q247" s="95" t="str">
        <f>IFERROR(VLOOKUP(F247,'Cadastro de assessores'!A:B,2,FALSE),"Não Cadastrado")</f>
        <v>2971</v>
      </c>
      <c r="R247" s="95" t="s">
        <v>2545</v>
      </c>
      <c r="S247" s="332">
        <v>43570.0</v>
      </c>
      <c r="T247" s="169"/>
      <c r="U247" s="169"/>
      <c r="V247" s="45" t="s">
        <v>99</v>
      </c>
      <c r="W247" s="13" t="s">
        <v>3211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2584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2548</v>
      </c>
      <c r="BJ247" s="171">
        <v>0.0</v>
      </c>
      <c r="BK247" s="171" t="s">
        <v>2548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2528</v>
      </c>
      <c r="B248" s="42" t="s">
        <v>1625</v>
      </c>
      <c r="C248" s="329" t="s">
        <v>3214</v>
      </c>
      <c r="D248" s="319" t="s">
        <v>18</v>
      </c>
      <c r="E248" s="319" t="s">
        <v>170</v>
      </c>
      <c r="F248" s="93" t="s">
        <v>191</v>
      </c>
      <c r="G248" s="44" t="str">
        <f t="shared" si="1"/>
        <v>Augusto</v>
      </c>
      <c r="H248" s="331" t="s">
        <v>180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263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97</v>
      </c>
      <c r="S248" s="72">
        <v>44382.0</v>
      </c>
      <c r="T248" s="97"/>
      <c r="U248" s="50"/>
      <c r="V248" s="45" t="s">
        <v>99</v>
      </c>
      <c r="W248" s="5" t="s">
        <v>1628</v>
      </c>
      <c r="X248" s="164" t="s">
        <v>174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110</v>
      </c>
      <c r="AC248" s="95"/>
      <c r="AD248" s="45" t="s">
        <v>2591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2528</v>
      </c>
      <c r="B249" s="239" t="s">
        <v>3215</v>
      </c>
      <c r="C249" s="330" t="s">
        <v>3216</v>
      </c>
      <c r="D249" s="319" t="s">
        <v>18</v>
      </c>
      <c r="E249" s="319" t="s">
        <v>29</v>
      </c>
      <c r="F249" s="95" t="s">
        <v>2785</v>
      </c>
      <c r="G249" s="44" t="str">
        <f t="shared" si="1"/>
        <v>Augusto</v>
      </c>
      <c r="H249" s="331" t="s">
        <v>180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2545</v>
      </c>
      <c r="S249" s="332">
        <v>43990.0</v>
      </c>
      <c r="T249" s="169"/>
      <c r="U249" s="169"/>
      <c r="V249" s="45" t="s">
        <v>99</v>
      </c>
      <c r="W249" s="13" t="s">
        <v>3217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2596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2548</v>
      </c>
      <c r="BJ249" s="171">
        <v>0.0</v>
      </c>
      <c r="BK249" s="171" t="s">
        <v>2548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2528</v>
      </c>
      <c r="B250" s="42" t="s">
        <v>1629</v>
      </c>
      <c r="C250" s="329" t="s">
        <v>3218</v>
      </c>
      <c r="D250" s="319" t="s">
        <v>18</v>
      </c>
      <c r="E250" s="319" t="s">
        <v>170</v>
      </c>
      <c r="F250" s="93" t="s">
        <v>191</v>
      </c>
      <c r="G250" s="44" t="str">
        <f t="shared" si="1"/>
        <v>Breno</v>
      </c>
      <c r="H250" s="331" t="s">
        <v>97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97</v>
      </c>
      <c r="S250" s="320">
        <v>44328.0</v>
      </c>
      <c r="T250" s="60"/>
      <c r="U250" s="50"/>
      <c r="V250" s="45" t="s">
        <v>99</v>
      </c>
      <c r="W250" s="5" t="s">
        <v>1631</v>
      </c>
      <c r="X250" s="164" t="s">
        <v>174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110</v>
      </c>
      <c r="AC250" s="95"/>
      <c r="AD250" s="95" t="s">
        <v>2591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2528</v>
      </c>
      <c r="B251" s="235" t="s">
        <v>3219</v>
      </c>
      <c r="C251" s="330" t="s">
        <v>3220</v>
      </c>
      <c r="D251" s="319" t="s">
        <v>2531</v>
      </c>
      <c r="E251" s="319" t="s">
        <v>29</v>
      </c>
      <c r="F251" s="95" t="s">
        <v>2531</v>
      </c>
      <c r="G251" s="44" t="str">
        <f t="shared" si="1"/>
        <v>Augusto</v>
      </c>
      <c r="H251" s="331" t="s">
        <v>180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98</v>
      </c>
      <c r="N251" s="333">
        <v>0.012</v>
      </c>
      <c r="O251" s="319" t="s">
        <v>2533</v>
      </c>
      <c r="P251" s="322">
        <v>0.0</v>
      </c>
      <c r="Q251" s="95" t="str">
        <f>IFERROR(VLOOKUP(F251,'Cadastro de assessores'!A:B,2,FALSE),"Não Cadastrado")</f>
        <v>18986</v>
      </c>
      <c r="R251" s="95" t="s">
        <v>2545</v>
      </c>
      <c r="S251" s="332">
        <v>44036.0</v>
      </c>
      <c r="T251" s="169"/>
      <c r="U251" s="169"/>
      <c r="V251" s="45" t="s">
        <v>99</v>
      </c>
      <c r="W251" s="13" t="s">
        <v>3221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3222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2548</v>
      </c>
      <c r="BJ251" s="171">
        <v>0.0</v>
      </c>
      <c r="BK251" s="171" t="s">
        <v>2548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2528</v>
      </c>
      <c r="B252" s="156" t="s">
        <v>3223</v>
      </c>
      <c r="C252" s="329" t="s">
        <v>3224</v>
      </c>
      <c r="D252" s="319" t="s">
        <v>18</v>
      </c>
      <c r="E252" s="319" t="s">
        <v>29</v>
      </c>
      <c r="F252" s="95" t="s">
        <v>135</v>
      </c>
      <c r="G252" s="44" t="str">
        <f t="shared" si="1"/>
        <v>Breno</v>
      </c>
      <c r="H252" s="165" t="s">
        <v>97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55</v>
      </c>
      <c r="N252" s="333">
        <v>0.01</v>
      </c>
      <c r="O252" s="319" t="s">
        <v>2533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99</v>
      </c>
      <c r="W252" s="11" t="s">
        <v>3225</v>
      </c>
      <c r="X252" s="13" t="s">
        <v>1800</v>
      </c>
      <c r="Y252" s="51" t="str">
        <f t="shared" si="3"/>
        <v>Ativo</v>
      </c>
      <c r="Z252" s="325"/>
      <c r="AA252" s="95" t="str">
        <f t="shared" si="7"/>
        <v/>
      </c>
      <c r="AB252" s="13" t="s">
        <v>110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2528</v>
      </c>
      <c r="B253" s="239" t="s">
        <v>3226</v>
      </c>
      <c r="C253" s="330" t="s">
        <v>3227</v>
      </c>
      <c r="D253" s="319" t="s">
        <v>2531</v>
      </c>
      <c r="E253" s="319" t="s">
        <v>29</v>
      </c>
      <c r="F253" s="95" t="s">
        <v>2532</v>
      </c>
      <c r="G253" s="44" t="str">
        <f t="shared" si="1"/>
        <v>Augusto</v>
      </c>
      <c r="H253" s="331" t="s">
        <v>180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184</v>
      </c>
      <c r="N253" s="333">
        <v>0.02</v>
      </c>
      <c r="O253" s="319" t="s">
        <v>185</v>
      </c>
      <c r="P253" s="322">
        <v>0.2</v>
      </c>
      <c r="Q253" s="95" t="str">
        <f>IFERROR(VLOOKUP(F253,'Cadastro de assessores'!A:B,2,FALSE),"Não Cadastrado")</f>
        <v>17573</v>
      </c>
      <c r="R253" s="95" t="s">
        <v>2545</v>
      </c>
      <c r="S253" s="332">
        <v>43564.0</v>
      </c>
      <c r="T253" s="169"/>
      <c r="U253" s="169"/>
      <c r="V253" s="45" t="s">
        <v>99</v>
      </c>
      <c r="W253" s="13" t="s">
        <v>3228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2573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2548</v>
      </c>
      <c r="BJ253" s="171">
        <v>0.0</v>
      </c>
      <c r="BK253" s="171" t="s">
        <v>2548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2528</v>
      </c>
      <c r="B254" s="235" t="s">
        <v>3226</v>
      </c>
      <c r="C254" s="330" t="s">
        <v>3229</v>
      </c>
      <c r="D254" s="319" t="s">
        <v>18</v>
      </c>
      <c r="E254" s="319" t="s">
        <v>29</v>
      </c>
      <c r="F254" s="319" t="s">
        <v>288</v>
      </c>
      <c r="G254" s="44" t="str">
        <f t="shared" si="1"/>
        <v>Augusto</v>
      </c>
      <c r="H254" s="165" t="s">
        <v>97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98</v>
      </c>
      <c r="N254" s="333">
        <v>0.012</v>
      </c>
      <c r="O254" s="319" t="s">
        <v>2533</v>
      </c>
      <c r="P254" s="322">
        <v>0.0</v>
      </c>
      <c r="Q254" s="319">
        <f>IFERROR(VLOOKUP(F254,'Cadastro de assessores'!A:B,2,FALSE),"Não Cadastrado")</f>
        <v>12359</v>
      </c>
      <c r="R254" s="319" t="s">
        <v>97</v>
      </c>
      <c r="S254" s="334">
        <v>43811.0</v>
      </c>
      <c r="T254" s="335" t="s">
        <v>3230</v>
      </c>
      <c r="U254" s="335" t="s">
        <v>3023</v>
      </c>
      <c r="V254" s="45" t="s">
        <v>99</v>
      </c>
      <c r="W254" s="13" t="s">
        <v>3228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101</v>
      </c>
      <c r="AC254" s="95"/>
      <c r="AD254" s="319" t="s">
        <v>2573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2528</v>
      </c>
      <c r="B255" s="239" t="s">
        <v>1648</v>
      </c>
      <c r="C255" s="330" t="s">
        <v>3231</v>
      </c>
      <c r="D255" s="319" t="s">
        <v>18</v>
      </c>
      <c r="E255" s="319" t="s">
        <v>170</v>
      </c>
      <c r="F255" s="95" t="s">
        <v>2616</v>
      </c>
      <c r="G255" s="44" t="str">
        <f t="shared" si="1"/>
        <v>Augusto</v>
      </c>
      <c r="H255" s="165" t="s">
        <v>140</v>
      </c>
      <c r="I255" s="51" t="s">
        <v>213</v>
      </c>
      <c r="J255" s="319" t="str">
        <f t="shared" si="2"/>
        <v>Sim</v>
      </c>
      <c r="K255" s="332">
        <v>44761.0</v>
      </c>
      <c r="L255" s="332"/>
      <c r="M255" s="95" t="s">
        <v>55</v>
      </c>
      <c r="N255" s="333">
        <v>0.007</v>
      </c>
      <c r="O255" s="319" t="s">
        <v>2533</v>
      </c>
      <c r="P255" s="322">
        <v>0.0</v>
      </c>
      <c r="Q255" s="319" t="str">
        <f>IFERROR(VLOOKUP(F255,'Cadastro de assessores'!A:B,2,FALSE),"Não Cadastrado")</f>
        <v>22066</v>
      </c>
      <c r="R255" s="319" t="s">
        <v>97</v>
      </c>
      <c r="S255" s="332">
        <v>44761.0</v>
      </c>
      <c r="T255" s="169" t="s">
        <v>3232</v>
      </c>
      <c r="U255" s="169"/>
      <c r="V255" s="45" t="s">
        <v>99</v>
      </c>
      <c r="W255" s="13" t="s">
        <v>1651</v>
      </c>
      <c r="X255" s="164" t="s">
        <v>174</v>
      </c>
      <c r="Y255" s="51" t="str">
        <f t="shared" si="3"/>
        <v>Ativo</v>
      </c>
      <c r="Z255" s="325"/>
      <c r="AA255" s="95" t="str">
        <f t="shared" si="7"/>
        <v/>
      </c>
      <c r="AB255" s="13" t="s">
        <v>110</v>
      </c>
      <c r="AC255" s="95"/>
      <c r="AD255" s="95" t="s">
        <v>2541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2528</v>
      </c>
      <c r="B256" s="239" t="s">
        <v>3233</v>
      </c>
      <c r="C256" s="330" t="s">
        <v>3234</v>
      </c>
      <c r="D256" s="319" t="s">
        <v>18</v>
      </c>
      <c r="E256" s="319" t="s">
        <v>29</v>
      </c>
      <c r="F256" s="95" t="s">
        <v>135</v>
      </c>
      <c r="G256" s="44" t="str">
        <f t="shared" si="1"/>
        <v>Augusto</v>
      </c>
      <c r="H256" s="331" t="s">
        <v>180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263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2545</v>
      </c>
      <c r="S256" s="332">
        <v>43475.0</v>
      </c>
      <c r="T256" s="376"/>
      <c r="U256" s="376"/>
      <c r="V256" s="45" t="s">
        <v>99</v>
      </c>
      <c r="W256" s="13" t="s">
        <v>3235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2605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2548</v>
      </c>
      <c r="BJ256" s="171">
        <v>0.0</v>
      </c>
      <c r="BK256" s="171" t="s">
        <v>2548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2528</v>
      </c>
      <c r="B257" s="42" t="s">
        <v>3236</v>
      </c>
      <c r="C257" s="329" t="s">
        <v>3237</v>
      </c>
      <c r="D257" s="319" t="s">
        <v>18</v>
      </c>
      <c r="E257" s="319" t="s">
        <v>170</v>
      </c>
      <c r="F257" s="93" t="s">
        <v>171</v>
      </c>
      <c r="G257" s="44" t="str">
        <f t="shared" si="1"/>
        <v>Augusto</v>
      </c>
      <c r="H257" s="331" t="s">
        <v>180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184</v>
      </c>
      <c r="N257" s="333">
        <v>0.025</v>
      </c>
      <c r="O257" s="319" t="s">
        <v>185</v>
      </c>
      <c r="P257" s="322">
        <v>0.2</v>
      </c>
      <c r="Q257" s="93" t="str">
        <f>IFERROR(VLOOKUP(F257,'Cadastro de assessores'!A:B,2,FALSE),"Não Cadastrado")</f>
        <v>250</v>
      </c>
      <c r="R257" s="319" t="s">
        <v>97</v>
      </c>
      <c r="S257" s="320">
        <v>44371.0</v>
      </c>
      <c r="T257" s="63"/>
      <c r="U257" s="50"/>
      <c r="V257" s="45" t="s">
        <v>99</v>
      </c>
      <c r="W257" s="5" t="s">
        <v>3238</v>
      </c>
      <c r="X257" s="164" t="s">
        <v>174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110</v>
      </c>
      <c r="AC257" s="95"/>
      <c r="AD257" s="45" t="s">
        <v>2541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2528</v>
      </c>
      <c r="B258" s="235" t="s">
        <v>3239</v>
      </c>
      <c r="C258" s="219" t="s">
        <v>3240</v>
      </c>
      <c r="D258" s="319" t="s">
        <v>18</v>
      </c>
      <c r="E258" s="319" t="s">
        <v>19</v>
      </c>
      <c r="F258" s="319" t="s">
        <v>207</v>
      </c>
      <c r="G258" s="44" t="str">
        <f t="shared" si="1"/>
        <v>Augusto</v>
      </c>
      <c r="H258" s="165" t="s">
        <v>140</v>
      </c>
      <c r="I258" s="51" t="s">
        <v>213</v>
      </c>
      <c r="J258" s="319" t="str">
        <f t="shared" si="2"/>
        <v>Não</v>
      </c>
      <c r="K258" s="320">
        <v>44818.0</v>
      </c>
      <c r="L258" s="95"/>
      <c r="M258" s="95" t="s">
        <v>98</v>
      </c>
      <c r="N258" s="333">
        <v>0.012</v>
      </c>
      <c r="O258" s="319" t="s">
        <v>2533</v>
      </c>
      <c r="P258" s="322">
        <v>0.0</v>
      </c>
      <c r="Q258" s="93" t="str">
        <f>IFERROR(VLOOKUP(F258,'Cadastro de assessores'!A:B,2,FALSE),"Não Cadastrado")</f>
        <v>17831</v>
      </c>
      <c r="R258" s="319" t="s">
        <v>97</v>
      </c>
      <c r="S258" s="320">
        <v>44818.0</v>
      </c>
      <c r="T258" s="169"/>
      <c r="U258" s="169"/>
      <c r="V258" s="45" t="s">
        <v>99</v>
      </c>
      <c r="W258" s="13" t="s">
        <v>1674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101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2528</v>
      </c>
      <c r="B259" s="235" t="s">
        <v>1679</v>
      </c>
      <c r="C259" s="219" t="s">
        <v>3241</v>
      </c>
      <c r="D259" s="319" t="s">
        <v>18</v>
      </c>
      <c r="E259" s="319" t="s">
        <v>170</v>
      </c>
      <c r="F259" s="319" t="s">
        <v>191</v>
      </c>
      <c r="G259" s="44" t="str">
        <f t="shared" si="1"/>
        <v>Augusto</v>
      </c>
      <c r="H259" s="165" t="s">
        <v>140</v>
      </c>
      <c r="I259" s="51" t="s">
        <v>213</v>
      </c>
      <c r="J259" s="319" t="str">
        <f t="shared" si="2"/>
        <v>Não</v>
      </c>
      <c r="K259" s="320">
        <v>44287.0</v>
      </c>
      <c r="L259" s="95"/>
      <c r="M259" s="95" t="s">
        <v>98</v>
      </c>
      <c r="N259" s="333">
        <v>0.012</v>
      </c>
      <c r="O259" s="319" t="s">
        <v>2533</v>
      </c>
      <c r="P259" s="322">
        <v>0.0</v>
      </c>
      <c r="Q259" s="319" t="str">
        <f>IFERROR(VLOOKUP(F259,'Cadastro de assessores'!A:B,2,FALSE),"Não Cadastrado")</f>
        <v>28411</v>
      </c>
      <c r="R259" s="319" t="s">
        <v>97</v>
      </c>
      <c r="S259" s="320">
        <v>44287.0</v>
      </c>
      <c r="T259" s="63"/>
      <c r="U259" s="169"/>
      <c r="V259" s="45" t="s">
        <v>99</v>
      </c>
      <c r="W259" s="13" t="s">
        <v>1681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101</v>
      </c>
      <c r="AC259" s="95"/>
      <c r="AD259" s="95" t="s">
        <v>3242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2528</v>
      </c>
      <c r="B260" s="42" t="s">
        <v>3243</v>
      </c>
      <c r="C260" s="329" t="s">
        <v>3244</v>
      </c>
      <c r="D260" s="319" t="s">
        <v>18</v>
      </c>
      <c r="E260" s="319" t="s">
        <v>170</v>
      </c>
      <c r="F260" s="319" t="s">
        <v>191</v>
      </c>
      <c r="G260" s="44" t="str">
        <f t="shared" si="1"/>
        <v>Augusto</v>
      </c>
      <c r="H260" s="165" t="s">
        <v>140</v>
      </c>
      <c r="I260" s="51" t="s">
        <v>213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3">
        <v>0.015</v>
      </c>
      <c r="O260" s="319" t="s">
        <v>2533</v>
      </c>
      <c r="P260" s="322">
        <v>0.0</v>
      </c>
      <c r="Q260" s="319" t="str">
        <f>IFERROR(VLOOKUP(F260,'Cadastro de assessores'!A:B,2,FALSE),"Não Cadastrado")</f>
        <v>28411</v>
      </c>
      <c r="R260" s="319" t="s">
        <v>97</v>
      </c>
      <c r="S260" s="320">
        <v>44321.0</v>
      </c>
      <c r="T260" s="63"/>
      <c r="U260" s="50"/>
      <c r="V260" s="45" t="s">
        <v>99</v>
      </c>
      <c r="W260" s="5" t="s">
        <v>3245</v>
      </c>
      <c r="X260" s="164" t="s">
        <v>174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110</v>
      </c>
      <c r="AC260" s="95"/>
      <c r="AD260" s="95" t="s">
        <v>2591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2528</v>
      </c>
      <c r="B261" s="42" t="s">
        <v>3246</v>
      </c>
      <c r="C261" s="329" t="s">
        <v>3247</v>
      </c>
      <c r="D261" s="319" t="s">
        <v>18</v>
      </c>
      <c r="E261" s="319" t="s">
        <v>170</v>
      </c>
      <c r="F261" s="319" t="s">
        <v>191</v>
      </c>
      <c r="G261" s="44" t="str">
        <f t="shared" si="1"/>
        <v>Augusto</v>
      </c>
      <c r="H261" s="165" t="s">
        <v>140</v>
      </c>
      <c r="I261" s="51" t="s">
        <v>213</v>
      </c>
      <c r="J261" s="319" t="str">
        <f t="shared" si="2"/>
        <v>Não</v>
      </c>
      <c r="K261" s="320">
        <v>44448.0</v>
      </c>
      <c r="L261" s="95"/>
      <c r="M261" s="95" t="s">
        <v>263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97</v>
      </c>
      <c r="S261" s="320">
        <v>44448.0</v>
      </c>
      <c r="T261" s="50"/>
      <c r="U261" s="50"/>
      <c r="V261" s="45" t="s">
        <v>99</v>
      </c>
      <c r="W261" s="5" t="s">
        <v>3248</v>
      </c>
      <c r="X261" s="164" t="s">
        <v>174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110</v>
      </c>
      <c r="AC261" s="95"/>
      <c r="AD261" s="95" t="s">
        <v>2591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2528</v>
      </c>
      <c r="B262" s="235" t="s">
        <v>3249</v>
      </c>
      <c r="C262" s="330" t="s">
        <v>3250</v>
      </c>
      <c r="D262" s="319" t="s">
        <v>2531</v>
      </c>
      <c r="E262" s="319" t="s">
        <v>29</v>
      </c>
      <c r="F262" s="95" t="s">
        <v>2532</v>
      </c>
      <c r="G262" s="44" t="str">
        <f t="shared" si="1"/>
        <v>Augusto</v>
      </c>
      <c r="H262" s="331" t="s">
        <v>180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2545</v>
      </c>
      <c r="S262" s="332">
        <v>43873.0</v>
      </c>
      <c r="T262" s="169"/>
      <c r="U262" s="169"/>
      <c r="V262" s="45" t="s">
        <v>99</v>
      </c>
      <c r="W262" s="13" t="s">
        <v>3251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3104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2548</v>
      </c>
      <c r="BJ262" s="171">
        <v>0.0</v>
      </c>
      <c r="BK262" s="171" t="s">
        <v>2548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2528</v>
      </c>
      <c r="B263" s="42" t="s">
        <v>3252</v>
      </c>
      <c r="C263" s="365">
        <v>763978.0</v>
      </c>
      <c r="D263" s="319" t="s">
        <v>18</v>
      </c>
      <c r="E263" s="319" t="s">
        <v>170</v>
      </c>
      <c r="F263" s="319" t="s">
        <v>191</v>
      </c>
      <c r="G263" s="44" t="str">
        <f t="shared" si="1"/>
        <v>Augusto</v>
      </c>
      <c r="H263" s="331" t="s">
        <v>140</v>
      </c>
      <c r="I263" s="51" t="s">
        <v>213</v>
      </c>
      <c r="J263" s="319" t="str">
        <f t="shared" si="2"/>
        <v>Não</v>
      </c>
      <c r="K263" s="332">
        <v>44789.0</v>
      </c>
      <c r="L263" s="337"/>
      <c r="M263" s="95" t="s">
        <v>55</v>
      </c>
      <c r="N263" s="333">
        <v>0.007</v>
      </c>
      <c r="O263" s="319" t="s">
        <v>2533</v>
      </c>
      <c r="P263" s="322">
        <v>0.0</v>
      </c>
      <c r="Q263" s="95" t="str">
        <f>IFERROR(VLOOKUP(F263,'Cadastro de assessores'!A:B,2,FALSE),"Não Cadastrado")</f>
        <v>28411</v>
      </c>
      <c r="R263" s="95" t="s">
        <v>97</v>
      </c>
      <c r="S263" s="332">
        <v>44789.0</v>
      </c>
      <c r="T263" s="169"/>
      <c r="U263" s="169"/>
      <c r="V263" s="45" t="s">
        <v>99</v>
      </c>
      <c r="W263" s="5" t="s">
        <v>3253</v>
      </c>
      <c r="X263" s="164" t="s">
        <v>174</v>
      </c>
      <c r="Y263" s="51" t="str">
        <f t="shared" si="3"/>
        <v>Ativo</v>
      </c>
      <c r="Z263" s="325"/>
      <c r="AA263" s="95" t="str">
        <f t="shared" si="7"/>
        <v/>
      </c>
      <c r="AB263" s="13" t="s">
        <v>110</v>
      </c>
      <c r="AC263" s="95"/>
      <c r="AD263" s="95" t="s">
        <v>2541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2528</v>
      </c>
      <c r="B264" s="42" t="s">
        <v>1697</v>
      </c>
      <c r="C264" s="384" t="s">
        <v>3254</v>
      </c>
      <c r="D264" s="319" t="s">
        <v>18</v>
      </c>
      <c r="E264" s="319" t="s">
        <v>170</v>
      </c>
      <c r="F264" s="95" t="s">
        <v>171</v>
      </c>
      <c r="G264" s="44" t="str">
        <f t="shared" si="1"/>
        <v>Augusto</v>
      </c>
      <c r="H264" s="331" t="s">
        <v>180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2545</v>
      </c>
      <c r="S264" s="332">
        <v>44322.0</v>
      </c>
      <c r="T264" s="169"/>
      <c r="U264" s="169"/>
      <c r="V264" s="45" t="s">
        <v>99</v>
      </c>
      <c r="W264" s="5" t="s">
        <v>1699</v>
      </c>
      <c r="X264" s="164" t="s">
        <v>174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2591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2548</v>
      </c>
      <c r="BJ264" s="171">
        <v>0.0</v>
      </c>
      <c r="BK264" s="171" t="s">
        <v>2548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2528</v>
      </c>
      <c r="B265" s="317" t="s">
        <v>1697</v>
      </c>
      <c r="C265" s="318" t="s">
        <v>3255</v>
      </c>
      <c r="D265" s="319" t="s">
        <v>18</v>
      </c>
      <c r="E265" s="319" t="s">
        <v>170</v>
      </c>
      <c r="F265" s="319" t="s">
        <v>171</v>
      </c>
      <c r="G265" s="44" t="str">
        <f t="shared" si="1"/>
        <v>Augusto</v>
      </c>
      <c r="H265" s="165" t="s">
        <v>140</v>
      </c>
      <c r="I265" s="51" t="s">
        <v>213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2533</v>
      </c>
      <c r="P265" s="322">
        <v>0.0</v>
      </c>
      <c r="Q265" s="319">
        <v>250.0</v>
      </c>
      <c r="R265" s="319" t="s">
        <v>97</v>
      </c>
      <c r="S265" s="320">
        <v>44714.0</v>
      </c>
      <c r="T265" s="169" t="s">
        <v>3256</v>
      </c>
      <c r="U265" s="169"/>
      <c r="V265" s="45" t="s">
        <v>99</v>
      </c>
      <c r="W265" s="324" t="s">
        <v>1699</v>
      </c>
      <c r="X265" s="164" t="s">
        <v>174</v>
      </c>
      <c r="Y265" s="51" t="str">
        <f t="shared" si="3"/>
        <v>Ativo</v>
      </c>
      <c r="Z265" s="325"/>
      <c r="AA265" s="95" t="str">
        <f t="shared" si="7"/>
        <v/>
      </c>
      <c r="AB265" s="13" t="s">
        <v>110</v>
      </c>
      <c r="AC265" s="95"/>
      <c r="AD265" s="95" t="s">
        <v>2591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2528</v>
      </c>
      <c r="B266" s="317" t="s">
        <v>3257</v>
      </c>
      <c r="C266" s="318" t="s">
        <v>3258</v>
      </c>
      <c r="D266" s="319" t="s">
        <v>18</v>
      </c>
      <c r="E266" s="319" t="s">
        <v>29</v>
      </c>
      <c r="F266" s="319" t="s">
        <v>162</v>
      </c>
      <c r="G266" s="44" t="str">
        <f t="shared" si="1"/>
        <v>Augusto</v>
      </c>
      <c r="H266" s="165" t="s">
        <v>97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98</v>
      </c>
      <c r="N266" s="321">
        <v>0.005</v>
      </c>
      <c r="O266" s="319" t="s">
        <v>2533</v>
      </c>
      <c r="P266" s="322">
        <v>0.0</v>
      </c>
      <c r="Q266" s="319">
        <f>IFERROR(VLOOKUP(F266,'Cadastro de assessores'!A:B,2,FALSE),"Não Cadastrado")</f>
        <v>12344</v>
      </c>
      <c r="R266" s="319" t="s">
        <v>97</v>
      </c>
      <c r="S266" s="320">
        <v>43630.0</v>
      </c>
      <c r="T266" s="169"/>
      <c r="U266" s="335" t="s">
        <v>3259</v>
      </c>
      <c r="V266" s="45" t="s">
        <v>99</v>
      </c>
      <c r="W266" s="324" t="s">
        <v>3260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110</v>
      </c>
      <c r="AC266" s="95"/>
      <c r="AD266" s="319" t="s">
        <v>2573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2528</v>
      </c>
      <c r="B267" s="235" t="s">
        <v>3261</v>
      </c>
      <c r="C267" s="355" t="s">
        <v>3262</v>
      </c>
      <c r="D267" s="319" t="s">
        <v>18</v>
      </c>
      <c r="E267" s="319" t="s">
        <v>170</v>
      </c>
      <c r="F267" s="95" t="s">
        <v>191</v>
      </c>
      <c r="G267" s="44" t="str">
        <f t="shared" si="1"/>
        <v>Augusto</v>
      </c>
      <c r="H267" s="331" t="s">
        <v>180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263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2545</v>
      </c>
      <c r="S267" s="332">
        <v>44280.0</v>
      </c>
      <c r="T267" s="169"/>
      <c r="U267" s="169"/>
      <c r="V267" s="45" t="s">
        <v>99</v>
      </c>
      <c r="W267" s="13" t="s">
        <v>3263</v>
      </c>
      <c r="X267" s="164" t="s">
        <v>174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2591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2548</v>
      </c>
      <c r="BJ267" s="171">
        <v>0.0</v>
      </c>
      <c r="BK267" s="171" t="s">
        <v>2548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2528</v>
      </c>
      <c r="B268" s="239" t="s">
        <v>3264</v>
      </c>
      <c r="C268" s="330" t="s">
        <v>3265</v>
      </c>
      <c r="D268" s="319" t="s">
        <v>2531</v>
      </c>
      <c r="E268" s="319" t="s">
        <v>29</v>
      </c>
      <c r="F268" s="95" t="s">
        <v>2544</v>
      </c>
      <c r="G268" s="44" t="str">
        <f t="shared" si="1"/>
        <v>Augusto</v>
      </c>
      <c r="H268" s="331" t="s">
        <v>180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98</v>
      </c>
      <c r="N268" s="333">
        <v>0.012</v>
      </c>
      <c r="O268" s="319" t="s">
        <v>2533</v>
      </c>
      <c r="P268" s="322">
        <v>0.0</v>
      </c>
      <c r="Q268" s="95" t="str">
        <f>IFERROR(VLOOKUP(F268,'Cadastro de assessores'!A:B,2,FALSE),"Não Cadastrado")</f>
        <v>2971</v>
      </c>
      <c r="R268" s="95" t="s">
        <v>2545</v>
      </c>
      <c r="S268" s="332">
        <v>43622.0</v>
      </c>
      <c r="T268" s="169"/>
      <c r="U268" s="169"/>
      <c r="V268" s="45" t="s">
        <v>99</v>
      </c>
      <c r="W268" s="13" t="s">
        <v>3266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2562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2548</v>
      </c>
      <c r="BJ268" s="171">
        <v>0.0</v>
      </c>
      <c r="BK268" s="171" t="s">
        <v>2548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2528</v>
      </c>
      <c r="B269" s="239" t="s">
        <v>3264</v>
      </c>
      <c r="C269" s="330" t="s">
        <v>3267</v>
      </c>
      <c r="D269" s="319" t="s">
        <v>2531</v>
      </c>
      <c r="E269" s="319" t="s">
        <v>29</v>
      </c>
      <c r="F269" s="95" t="s">
        <v>2544</v>
      </c>
      <c r="G269" s="44" t="str">
        <f t="shared" si="1"/>
        <v>Augusto</v>
      </c>
      <c r="H269" s="331" t="s">
        <v>180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2545</v>
      </c>
      <c r="S269" s="332">
        <v>43622.0</v>
      </c>
      <c r="T269" s="169"/>
      <c r="U269" s="169"/>
      <c r="V269" s="45" t="s">
        <v>99</v>
      </c>
      <c r="W269" s="13" t="s">
        <v>3266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2562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2548</v>
      </c>
      <c r="BJ269" s="171">
        <v>0.0</v>
      </c>
      <c r="BK269" s="171" t="s">
        <v>2548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2528</v>
      </c>
      <c r="B270" s="235" t="s">
        <v>3268</v>
      </c>
      <c r="C270" s="330" t="s">
        <v>3269</v>
      </c>
      <c r="D270" s="319" t="s">
        <v>2531</v>
      </c>
      <c r="E270" s="319" t="s">
        <v>29</v>
      </c>
      <c r="F270" s="319" t="s">
        <v>2532</v>
      </c>
      <c r="G270" s="44" t="str">
        <f t="shared" si="1"/>
        <v>Augusto</v>
      </c>
      <c r="H270" s="165" t="s">
        <v>140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98</v>
      </c>
      <c r="N270" s="333">
        <v>0.012</v>
      </c>
      <c r="O270" s="319" t="s">
        <v>2533</v>
      </c>
      <c r="P270" s="322">
        <v>0.0</v>
      </c>
      <c r="Q270" s="319" t="str">
        <f>IFERROR(VLOOKUP(F270,'Cadastro de assessores'!A:B,2,FALSE),"Não Cadastrado")</f>
        <v>17573</v>
      </c>
      <c r="R270" s="319" t="s">
        <v>3270</v>
      </c>
      <c r="S270" s="320">
        <v>43917.0</v>
      </c>
      <c r="T270" s="323"/>
      <c r="U270" s="323"/>
      <c r="V270" s="45" t="s">
        <v>99</v>
      </c>
      <c r="W270" s="13" t="s">
        <v>3271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110</v>
      </c>
      <c r="AC270" s="95"/>
      <c r="AD270" s="319" t="s">
        <v>2657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2528</v>
      </c>
      <c r="B271" s="235" t="s">
        <v>3272</v>
      </c>
      <c r="C271" s="330" t="s">
        <v>3273</v>
      </c>
      <c r="D271" s="319" t="s">
        <v>18</v>
      </c>
      <c r="E271" s="319" t="s">
        <v>170</v>
      </c>
      <c r="F271" s="95" t="s">
        <v>2616</v>
      </c>
      <c r="G271" s="44" t="str">
        <f t="shared" si="1"/>
        <v>Augusto</v>
      </c>
      <c r="H271" s="331" t="s">
        <v>180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98</v>
      </c>
      <c r="N271" s="333">
        <v>0.012</v>
      </c>
      <c r="O271" s="319" t="s">
        <v>2533</v>
      </c>
      <c r="P271" s="322">
        <v>0.0</v>
      </c>
      <c r="Q271" s="95" t="str">
        <f>IFERROR(VLOOKUP(F271,'Cadastro de assessores'!A:B,2,FALSE),"Não Cadastrado")</f>
        <v>22066</v>
      </c>
      <c r="R271" s="95" t="s">
        <v>2545</v>
      </c>
      <c r="S271" s="332">
        <v>44280.0</v>
      </c>
      <c r="T271" s="169"/>
      <c r="U271" s="169"/>
      <c r="V271" s="45" t="s">
        <v>99</v>
      </c>
      <c r="W271" s="13" t="s">
        <v>3274</v>
      </c>
      <c r="X271" s="164" t="s">
        <v>174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2591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2548</v>
      </c>
      <c r="BJ271" s="171">
        <v>0.0</v>
      </c>
      <c r="BK271" s="171" t="s">
        <v>2548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2528</v>
      </c>
      <c r="B272" s="42" t="s">
        <v>1741</v>
      </c>
      <c r="C272" s="329" t="s">
        <v>3275</v>
      </c>
      <c r="D272" s="319" t="s">
        <v>18</v>
      </c>
      <c r="E272" s="319" t="s">
        <v>170</v>
      </c>
      <c r="F272" s="319" t="s">
        <v>191</v>
      </c>
      <c r="G272" s="44" t="str">
        <f t="shared" si="1"/>
        <v>Augusto</v>
      </c>
      <c r="H272" s="165" t="s">
        <v>140</v>
      </c>
      <c r="I272" s="51" t="s">
        <v>213</v>
      </c>
      <c r="J272" s="319" t="str">
        <f t="shared" si="2"/>
        <v>Não</v>
      </c>
      <c r="K272" s="320">
        <v>44679.0</v>
      </c>
      <c r="L272" s="45"/>
      <c r="M272" s="95" t="s">
        <v>98</v>
      </c>
      <c r="N272" s="117">
        <v>0.012</v>
      </c>
      <c r="O272" s="319" t="s">
        <v>2533</v>
      </c>
      <c r="P272" s="322">
        <v>0.0</v>
      </c>
      <c r="Q272" s="319" t="str">
        <f>IFERROR(VLOOKUP(F272,'Cadastro de assessores'!A:B,2,FALSE),"Não Cadastrado")</f>
        <v>28411</v>
      </c>
      <c r="R272" s="319" t="s">
        <v>97</v>
      </c>
      <c r="S272" s="320">
        <v>44679.0</v>
      </c>
      <c r="T272" s="50"/>
      <c r="U272" s="50"/>
      <c r="V272" s="45" t="s">
        <v>99</v>
      </c>
      <c r="W272" s="5" t="s">
        <v>1743</v>
      </c>
      <c r="X272" s="164" t="s">
        <v>174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110</v>
      </c>
      <c r="AC272" s="95"/>
      <c r="AD272" s="95" t="s">
        <v>2591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2528</v>
      </c>
      <c r="B273" s="235" t="s">
        <v>3276</v>
      </c>
      <c r="C273" s="330" t="s">
        <v>3277</v>
      </c>
      <c r="D273" s="319" t="s">
        <v>2531</v>
      </c>
      <c r="E273" s="319" t="s">
        <v>29</v>
      </c>
      <c r="F273" s="95" t="s">
        <v>2544</v>
      </c>
      <c r="G273" s="44" t="str">
        <f t="shared" si="1"/>
        <v>Augusto</v>
      </c>
      <c r="H273" s="331" t="s">
        <v>180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98</v>
      </c>
      <c r="N273" s="333">
        <v>0.01</v>
      </c>
      <c r="O273" s="319" t="s">
        <v>2533</v>
      </c>
      <c r="P273" s="322">
        <v>0.0</v>
      </c>
      <c r="Q273" s="95" t="str">
        <f>IFERROR(VLOOKUP(F273,'Cadastro de assessores'!A:B,2,FALSE),"Não Cadastrado")</f>
        <v>2971</v>
      </c>
      <c r="R273" s="95" t="s">
        <v>2545</v>
      </c>
      <c r="S273" s="337">
        <v>43795.0</v>
      </c>
      <c r="T273" s="169"/>
      <c r="U273" s="169"/>
      <c r="V273" s="45" t="s">
        <v>99</v>
      </c>
      <c r="W273" s="13" t="s">
        <v>3278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2638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2548</v>
      </c>
      <c r="BJ273" s="171">
        <v>0.0</v>
      </c>
      <c r="BK273" s="171" t="s">
        <v>2548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2528</v>
      </c>
      <c r="B274" s="61" t="s">
        <v>1772</v>
      </c>
      <c r="C274" s="365" t="s">
        <v>3279</v>
      </c>
      <c r="D274" s="319" t="s">
        <v>18</v>
      </c>
      <c r="E274" s="319" t="s">
        <v>170</v>
      </c>
      <c r="F274" s="95" t="s">
        <v>171</v>
      </c>
      <c r="G274" s="44" t="str">
        <f t="shared" si="1"/>
        <v>Augusto</v>
      </c>
      <c r="H274" s="331" t="s">
        <v>180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55</v>
      </c>
      <c r="N274" s="333">
        <v>0.007</v>
      </c>
      <c r="O274" s="319" t="s">
        <v>2533</v>
      </c>
      <c r="P274" s="322">
        <v>0.0</v>
      </c>
      <c r="Q274" s="95" t="str">
        <f>IFERROR(VLOOKUP(F274,'Cadastro de assessores'!A:B,2,FALSE),"Não Cadastrado")</f>
        <v>250</v>
      </c>
      <c r="R274" s="95" t="s">
        <v>2545</v>
      </c>
      <c r="S274" s="332">
        <v>44627.0</v>
      </c>
      <c r="T274" s="50"/>
      <c r="U274" s="50"/>
      <c r="V274" s="45" t="s">
        <v>99</v>
      </c>
      <c r="W274" s="5" t="s">
        <v>1774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110</v>
      </c>
      <c r="AC274" s="95"/>
      <c r="AD274" s="95" t="s">
        <v>2742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2548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2528</v>
      </c>
      <c r="B275" s="61" t="s">
        <v>1772</v>
      </c>
      <c r="C275" s="365" t="s">
        <v>3280</v>
      </c>
      <c r="D275" s="319" t="s">
        <v>18</v>
      </c>
      <c r="E275" s="319" t="s">
        <v>170</v>
      </c>
      <c r="F275" s="95" t="s">
        <v>171</v>
      </c>
      <c r="G275" s="44" t="str">
        <f t="shared" si="1"/>
        <v>Augusto</v>
      </c>
      <c r="H275" s="331" t="s">
        <v>180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2895</v>
      </c>
      <c r="N275" s="333">
        <v>0.01</v>
      </c>
      <c r="O275" s="319" t="s">
        <v>2533</v>
      </c>
      <c r="P275" s="322">
        <v>0.0</v>
      </c>
      <c r="Q275" s="95" t="str">
        <f>IFERROR(VLOOKUP(F275,'Cadastro de assessores'!A:B,2,FALSE),"Não Cadastrado")</f>
        <v>250</v>
      </c>
      <c r="R275" s="95" t="s">
        <v>2545</v>
      </c>
      <c r="S275" s="95"/>
      <c r="T275" s="50"/>
      <c r="U275" s="50"/>
      <c r="V275" s="45" t="s">
        <v>99</v>
      </c>
      <c r="W275" s="5" t="s">
        <v>1774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2742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2548</v>
      </c>
      <c r="BJ275" s="171">
        <v>0.0</v>
      </c>
      <c r="BK275" s="171" t="s">
        <v>2548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2528</v>
      </c>
      <c r="B276" s="61" t="s">
        <v>1772</v>
      </c>
      <c r="C276" s="329" t="s">
        <v>3281</v>
      </c>
      <c r="D276" s="319" t="s">
        <v>18</v>
      </c>
      <c r="E276" s="319" t="s">
        <v>170</v>
      </c>
      <c r="F276" s="319" t="s">
        <v>522</v>
      </c>
      <c r="G276" s="44" t="str">
        <f t="shared" si="1"/>
        <v>Bruno</v>
      </c>
      <c r="H276" s="165" t="s">
        <v>97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3">
        <v>0.007</v>
      </c>
      <c r="O276" s="319" t="s">
        <v>2533</v>
      </c>
      <c r="P276" s="322">
        <v>0.0</v>
      </c>
      <c r="Q276" s="319">
        <f>IFERROR(VLOOKUP(F276,'Cadastro de assessores'!A:B,2,FALSE),"Não Cadastrado")</f>
        <v>12362</v>
      </c>
      <c r="R276" s="319" t="s">
        <v>97</v>
      </c>
      <c r="S276" s="320">
        <v>44622.0</v>
      </c>
      <c r="T276" s="50"/>
      <c r="U276" s="50"/>
      <c r="V276" s="45" t="s">
        <v>99</v>
      </c>
      <c r="W276" s="5" t="s">
        <v>1774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101</v>
      </c>
      <c r="AC276" s="95"/>
      <c r="AD276" s="95" t="s">
        <v>2742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2528</v>
      </c>
      <c r="B277" s="61" t="s">
        <v>3282</v>
      </c>
      <c r="C277" s="329" t="s">
        <v>3283</v>
      </c>
      <c r="D277" s="319" t="s">
        <v>18</v>
      </c>
      <c r="E277" s="319" t="s">
        <v>170</v>
      </c>
      <c r="F277" s="319" t="s">
        <v>171</v>
      </c>
      <c r="G277" s="44" t="str">
        <f t="shared" si="1"/>
        <v>Augusto</v>
      </c>
      <c r="H277" s="331" t="s">
        <v>180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97</v>
      </c>
      <c r="S277" s="320">
        <v>44319.0</v>
      </c>
      <c r="T277" s="50"/>
      <c r="U277" s="50"/>
      <c r="V277" s="45" t="s">
        <v>99</v>
      </c>
      <c r="W277" s="5" t="s">
        <v>3284</v>
      </c>
      <c r="X277" s="164" t="s">
        <v>174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110</v>
      </c>
      <c r="AC277" s="95"/>
      <c r="AD277" s="95" t="s">
        <v>2591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2528</v>
      </c>
      <c r="B278" s="42" t="s">
        <v>3285</v>
      </c>
      <c r="C278" s="144">
        <v>326845.0</v>
      </c>
      <c r="D278" s="319" t="s">
        <v>18</v>
      </c>
      <c r="E278" s="319" t="s">
        <v>170</v>
      </c>
      <c r="F278" s="319" t="s">
        <v>191</v>
      </c>
      <c r="G278" s="44" t="str">
        <f t="shared" si="1"/>
        <v>Augusto</v>
      </c>
      <c r="H278" s="165" t="s">
        <v>140</v>
      </c>
      <c r="I278" s="51" t="s">
        <v>213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3">
        <v>0.007</v>
      </c>
      <c r="O278" s="319" t="s">
        <v>2533</v>
      </c>
      <c r="P278" s="322">
        <v>0.0</v>
      </c>
      <c r="Q278" s="319" t="str">
        <f>IFERROR(VLOOKUP(F278,'Cadastro de assessores'!A:B,2,FALSE),"Não Cadastrado")</f>
        <v>28411</v>
      </c>
      <c r="R278" s="319" t="s">
        <v>97</v>
      </c>
      <c r="S278" s="320">
        <v>44585.0</v>
      </c>
      <c r="T278" s="50"/>
      <c r="U278" s="50"/>
      <c r="V278" s="45" t="s">
        <v>99</v>
      </c>
      <c r="W278" s="5" t="s">
        <v>3286</v>
      </c>
      <c r="X278" s="164" t="s">
        <v>174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110</v>
      </c>
      <c r="AC278" s="95"/>
      <c r="AD278" s="95" t="s">
        <v>2591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2528</v>
      </c>
      <c r="B279" s="317" t="s">
        <v>3287</v>
      </c>
      <c r="C279" s="318" t="s">
        <v>3288</v>
      </c>
      <c r="D279" s="319" t="s">
        <v>2641</v>
      </c>
      <c r="E279" s="319" t="s">
        <v>29</v>
      </c>
      <c r="F279" s="319" t="s">
        <v>2641</v>
      </c>
      <c r="G279" s="44" t="str">
        <f t="shared" si="1"/>
        <v>Breno</v>
      </c>
      <c r="H279" s="165" t="s">
        <v>97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184</v>
      </c>
      <c r="N279" s="321">
        <v>0.01</v>
      </c>
      <c r="O279" s="319" t="s">
        <v>2533</v>
      </c>
      <c r="P279" s="322">
        <v>0.0</v>
      </c>
      <c r="Q279" s="319" t="str">
        <f>IFERROR(VLOOKUP(F279,'Cadastro de assessores'!A:B,2,FALSE),"Não Cadastrado")</f>
        <v>22400</v>
      </c>
      <c r="R279" s="319" t="s">
        <v>97</v>
      </c>
      <c r="S279" s="320">
        <v>43441.0</v>
      </c>
      <c r="T279" s="169"/>
      <c r="U279" s="169"/>
      <c r="V279" s="45" t="s">
        <v>99</v>
      </c>
      <c r="W279" s="324" t="s">
        <v>3289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110</v>
      </c>
      <c r="AC279" s="95"/>
      <c r="AD279" s="319" t="s">
        <v>2573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2528</v>
      </c>
      <c r="B280" s="367" t="s">
        <v>3290</v>
      </c>
      <c r="C280" s="71" t="s">
        <v>3291</v>
      </c>
      <c r="D280" s="319" t="s">
        <v>18</v>
      </c>
      <c r="E280" s="319" t="s">
        <v>29</v>
      </c>
      <c r="F280" s="95" t="s">
        <v>135</v>
      </c>
      <c r="G280" s="44" t="str">
        <f t="shared" si="1"/>
        <v>Breno</v>
      </c>
      <c r="H280" s="165" t="s">
        <v>97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55</v>
      </c>
      <c r="N280" s="321">
        <v>0.01</v>
      </c>
      <c r="O280" s="319" t="s">
        <v>2533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99</v>
      </c>
      <c r="W280" s="13" t="s">
        <v>1799</v>
      </c>
      <c r="X280" s="13" t="s">
        <v>1800</v>
      </c>
      <c r="Y280" s="51" t="str">
        <f t="shared" si="3"/>
        <v>Ativo</v>
      </c>
      <c r="Z280" s="325"/>
      <c r="AA280" s="95" t="str">
        <f t="shared" si="7"/>
        <v/>
      </c>
      <c r="AB280" s="13" t="s">
        <v>110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2528</v>
      </c>
      <c r="B281" s="235" t="s">
        <v>3292</v>
      </c>
      <c r="C281" s="330" t="s">
        <v>3293</v>
      </c>
      <c r="D281" s="319" t="s">
        <v>2531</v>
      </c>
      <c r="E281" s="319" t="s">
        <v>29</v>
      </c>
      <c r="F281" s="95" t="s">
        <v>2531</v>
      </c>
      <c r="G281" s="44" t="str">
        <f t="shared" si="1"/>
        <v>Augusto</v>
      </c>
      <c r="H281" s="331" t="s">
        <v>180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3294</v>
      </c>
      <c r="N281" s="333">
        <v>0.02</v>
      </c>
      <c r="O281" s="319" t="s">
        <v>185</v>
      </c>
      <c r="P281" s="322">
        <v>0.2</v>
      </c>
      <c r="Q281" s="319" t="str">
        <f>IFERROR(VLOOKUP(F281,'Cadastro de assessores'!A:B,2,FALSE),"Não Cadastrado")</f>
        <v>18986</v>
      </c>
      <c r="R281" s="95" t="s">
        <v>2545</v>
      </c>
      <c r="S281" s="333"/>
      <c r="T281" s="169"/>
      <c r="U281" s="169"/>
      <c r="V281" s="45" t="s">
        <v>99</v>
      </c>
      <c r="W281" s="13" t="s">
        <v>3295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3296</v>
      </c>
      <c r="AE281" s="171"/>
      <c r="AF281" s="171"/>
      <c r="AG281" s="171"/>
      <c r="AH281" s="171"/>
      <c r="AI281" s="171"/>
      <c r="AJ281" s="171"/>
      <c r="AK281" s="171" t="s">
        <v>3297</v>
      </c>
      <c r="AL281" s="336" t="s">
        <v>3297</v>
      </c>
      <c r="AM281" s="336" t="s">
        <v>3297</v>
      </c>
      <c r="AN281" s="336" t="s">
        <v>3297</v>
      </c>
      <c r="AO281" s="171" t="s">
        <v>3297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2528</v>
      </c>
      <c r="B282" s="235" t="s">
        <v>3298</v>
      </c>
      <c r="C282" s="330" t="s">
        <v>3299</v>
      </c>
      <c r="D282" s="319" t="s">
        <v>2641</v>
      </c>
      <c r="E282" s="319" t="s">
        <v>29</v>
      </c>
      <c r="F282" s="319" t="s">
        <v>2641</v>
      </c>
      <c r="G282" s="44" t="str">
        <f t="shared" si="1"/>
        <v>Augusto</v>
      </c>
      <c r="H282" s="165" t="s">
        <v>140</v>
      </c>
      <c r="I282" s="51" t="s">
        <v>213</v>
      </c>
      <c r="J282" s="319" t="str">
        <f t="shared" si="2"/>
        <v>Não</v>
      </c>
      <c r="K282" s="320">
        <v>43441.0</v>
      </c>
      <c r="L282" s="95"/>
      <c r="M282" s="95" t="s">
        <v>184</v>
      </c>
      <c r="N282" s="321">
        <v>0.01</v>
      </c>
      <c r="O282" s="319" t="s">
        <v>185</v>
      </c>
      <c r="P282" s="322">
        <v>0.2</v>
      </c>
      <c r="Q282" s="319" t="str">
        <f>IFERROR(VLOOKUP(F282,'Cadastro de assessores'!A:B,2,FALSE),"Não Cadastrado")</f>
        <v>22400</v>
      </c>
      <c r="R282" s="346" t="s">
        <v>3300</v>
      </c>
      <c r="S282" s="320">
        <v>43441.0</v>
      </c>
      <c r="T282" s="169"/>
      <c r="U282" s="169"/>
      <c r="V282" s="45" t="s">
        <v>99</v>
      </c>
      <c r="W282" s="13" t="s">
        <v>3301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110</v>
      </c>
      <c r="AC282" s="95"/>
      <c r="AD282" s="95" t="s">
        <v>2638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2528</v>
      </c>
      <c r="B283" s="235" t="s">
        <v>3302</v>
      </c>
      <c r="C283" s="219" t="s">
        <v>3303</v>
      </c>
      <c r="D283" s="319" t="s">
        <v>18</v>
      </c>
      <c r="E283" s="319" t="s">
        <v>170</v>
      </c>
      <c r="F283" s="319" t="s">
        <v>191</v>
      </c>
      <c r="G283" s="44" t="str">
        <f t="shared" si="1"/>
        <v>Augusto</v>
      </c>
      <c r="H283" s="165" t="s">
        <v>140</v>
      </c>
      <c r="I283" s="51" t="s">
        <v>213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97</v>
      </c>
      <c r="S283" s="320">
        <v>44280.0</v>
      </c>
      <c r="T283" s="169"/>
      <c r="U283" s="169"/>
      <c r="V283" s="45" t="s">
        <v>99</v>
      </c>
      <c r="W283" s="13" t="s">
        <v>3304</v>
      </c>
      <c r="X283" s="164" t="s">
        <v>174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110</v>
      </c>
      <c r="AC283" s="95"/>
      <c r="AD283" s="95" t="s">
        <v>2591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2528</v>
      </c>
      <c r="B284" s="42" t="s">
        <v>3305</v>
      </c>
      <c r="C284" s="365" t="s">
        <v>3306</v>
      </c>
      <c r="D284" s="319" t="s">
        <v>18</v>
      </c>
      <c r="E284" s="319" t="s">
        <v>170</v>
      </c>
      <c r="F284" s="164" t="s">
        <v>191</v>
      </c>
      <c r="G284" s="44" t="str">
        <f t="shared" si="1"/>
        <v>Augusto</v>
      </c>
      <c r="H284" s="331" t="s">
        <v>180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2545</v>
      </c>
      <c r="S284" s="72">
        <v>44391.0</v>
      </c>
      <c r="T284" s="50"/>
      <c r="U284" s="50"/>
      <c r="V284" s="45" t="s">
        <v>362</v>
      </c>
      <c r="W284" s="5" t="s">
        <v>3307</v>
      </c>
      <c r="X284" s="164" t="s">
        <v>174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110</v>
      </c>
      <c r="AC284" s="95"/>
      <c r="AD284" s="45" t="s">
        <v>3308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2548</v>
      </c>
      <c r="BJ284" s="171">
        <v>0.0</v>
      </c>
      <c r="BK284" s="171" t="s">
        <v>2548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2528</v>
      </c>
      <c r="B285" s="235" t="s">
        <v>3309</v>
      </c>
      <c r="C285" s="330" t="s">
        <v>3310</v>
      </c>
      <c r="D285" s="319" t="s">
        <v>2531</v>
      </c>
      <c r="E285" s="319" t="s">
        <v>29</v>
      </c>
      <c r="F285" s="95" t="s">
        <v>2532</v>
      </c>
      <c r="G285" s="44" t="str">
        <f t="shared" si="1"/>
        <v>Augusto</v>
      </c>
      <c r="H285" s="331" t="s">
        <v>180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2545</v>
      </c>
      <c r="S285" s="332">
        <v>43710.0</v>
      </c>
      <c r="T285" s="323"/>
      <c r="U285" s="323"/>
      <c r="V285" s="45" t="s">
        <v>99</v>
      </c>
      <c r="W285" s="13" t="s">
        <v>3311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2573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2548</v>
      </c>
      <c r="BJ285" s="171">
        <v>0.0</v>
      </c>
      <c r="BK285" s="171" t="s">
        <v>2548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2528</v>
      </c>
      <c r="B286" s="61" t="s">
        <v>1847</v>
      </c>
      <c r="C286" s="341">
        <v>323595.0</v>
      </c>
      <c r="D286" s="319" t="s">
        <v>18</v>
      </c>
      <c r="E286" s="319" t="s">
        <v>170</v>
      </c>
      <c r="F286" s="319" t="s">
        <v>171</v>
      </c>
      <c r="G286" s="44" t="str">
        <f t="shared" si="1"/>
        <v>Augusto</v>
      </c>
      <c r="H286" s="331" t="s">
        <v>140</v>
      </c>
      <c r="I286" s="51" t="s">
        <v>213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2533</v>
      </c>
      <c r="P286" s="322">
        <v>0.0</v>
      </c>
      <c r="Q286" s="319" t="str">
        <f>IFERROR(VLOOKUP(F286,'Cadastro de assessores'!A:B,2,FALSE),"Não Cadastrado")</f>
        <v>250</v>
      </c>
      <c r="R286" s="319" t="s">
        <v>97</v>
      </c>
      <c r="S286" s="72">
        <v>44477.0</v>
      </c>
      <c r="T286" s="50"/>
      <c r="U286" s="50"/>
      <c r="V286" s="45" t="s">
        <v>99</v>
      </c>
      <c r="W286" s="5" t="s">
        <v>1850</v>
      </c>
      <c r="X286" s="164" t="s">
        <v>174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110</v>
      </c>
      <c r="AC286" s="95"/>
      <c r="AD286" s="95" t="s">
        <v>2591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2528</v>
      </c>
      <c r="B287" s="343" t="s">
        <v>1851</v>
      </c>
      <c r="C287" s="330" t="s">
        <v>3312</v>
      </c>
      <c r="D287" s="319" t="s">
        <v>18</v>
      </c>
      <c r="E287" s="319" t="s">
        <v>170</v>
      </c>
      <c r="F287" s="319" t="s">
        <v>171</v>
      </c>
      <c r="G287" s="44" t="str">
        <f t="shared" si="1"/>
        <v>Augusto</v>
      </c>
      <c r="H287" s="165" t="s">
        <v>140</v>
      </c>
      <c r="I287" s="51" t="s">
        <v>213</v>
      </c>
      <c r="J287" s="319" t="str">
        <f t="shared" si="2"/>
        <v>Não</v>
      </c>
      <c r="K287" s="332">
        <v>44263.0</v>
      </c>
      <c r="L287" s="95"/>
      <c r="M287" s="95" t="s">
        <v>98</v>
      </c>
      <c r="N287" s="333">
        <v>0.025</v>
      </c>
      <c r="O287" s="319" t="s">
        <v>2533</v>
      </c>
      <c r="P287" s="322">
        <v>0.0</v>
      </c>
      <c r="Q287" s="319" t="str">
        <f>IFERROR(VLOOKUP(F287,'Cadastro de assessores'!A:B,2,FALSE),"Não Cadastrado")</f>
        <v>250</v>
      </c>
      <c r="R287" s="319" t="s">
        <v>97</v>
      </c>
      <c r="S287" s="320">
        <v>44223.0</v>
      </c>
      <c r="T287" s="63"/>
      <c r="U287" s="169"/>
      <c r="V287" s="45" t="s">
        <v>99</v>
      </c>
      <c r="W287" s="324" t="s">
        <v>1853</v>
      </c>
      <c r="X287" s="164" t="s">
        <v>174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110</v>
      </c>
      <c r="AC287" s="95"/>
      <c r="AD287" s="95" t="s">
        <v>2591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2528</v>
      </c>
      <c r="B288" s="239" t="s">
        <v>3313</v>
      </c>
      <c r="C288" s="330" t="s">
        <v>3314</v>
      </c>
      <c r="D288" s="319" t="s">
        <v>2531</v>
      </c>
      <c r="E288" s="319" t="s">
        <v>29</v>
      </c>
      <c r="F288" s="95" t="s">
        <v>2532</v>
      </c>
      <c r="G288" s="44" t="str">
        <f t="shared" si="1"/>
        <v>Augusto</v>
      </c>
      <c r="H288" s="331" t="s">
        <v>180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2545</v>
      </c>
      <c r="S288" s="332">
        <v>43699.0</v>
      </c>
      <c r="T288" s="376"/>
      <c r="U288" s="376"/>
      <c r="V288" s="45" t="s">
        <v>99</v>
      </c>
      <c r="W288" s="13" t="s">
        <v>3315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2573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2548</v>
      </c>
      <c r="BJ288" s="171">
        <v>0.0</v>
      </c>
      <c r="BK288" s="171" t="s">
        <v>2548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2528</v>
      </c>
      <c r="B289" s="343" t="s">
        <v>1871</v>
      </c>
      <c r="C289" s="330" t="s">
        <v>3316</v>
      </c>
      <c r="D289" s="319" t="s">
        <v>18</v>
      </c>
      <c r="E289" s="319" t="s">
        <v>170</v>
      </c>
      <c r="F289" s="319" t="s">
        <v>171</v>
      </c>
      <c r="G289" s="44" t="str">
        <f t="shared" si="1"/>
        <v>Augusto</v>
      </c>
      <c r="H289" s="331" t="s">
        <v>140</v>
      </c>
      <c r="I289" s="51" t="s">
        <v>213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97</v>
      </c>
      <c r="S289" s="320">
        <v>44263.0</v>
      </c>
      <c r="T289" s="335" t="s">
        <v>3317</v>
      </c>
      <c r="U289" s="169"/>
      <c r="V289" s="45" t="s">
        <v>99</v>
      </c>
      <c r="W289" s="324" t="s">
        <v>1874</v>
      </c>
      <c r="X289" s="164" t="s">
        <v>174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110</v>
      </c>
      <c r="AC289" s="95"/>
      <c r="AD289" s="95" t="s">
        <v>2591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2528</v>
      </c>
      <c r="B290" s="239" t="s">
        <v>3318</v>
      </c>
      <c r="C290" s="330" t="s">
        <v>3319</v>
      </c>
      <c r="D290" s="319" t="s">
        <v>18</v>
      </c>
      <c r="E290" s="319" t="s">
        <v>170</v>
      </c>
      <c r="F290" s="319" t="s">
        <v>171</v>
      </c>
      <c r="G290" s="44" t="str">
        <f t="shared" si="1"/>
        <v>Augusto</v>
      </c>
      <c r="H290" s="165" t="s">
        <v>97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55</v>
      </c>
      <c r="N290" s="333">
        <v>0.01</v>
      </c>
      <c r="O290" s="319" t="s">
        <v>2533</v>
      </c>
      <c r="P290" s="322">
        <v>0.0</v>
      </c>
      <c r="Q290" s="319" t="str">
        <f>IFERROR(VLOOKUP(F290,'Cadastro de assessores'!A:B,2,FALSE),"Não Cadastrado")</f>
        <v>250</v>
      </c>
      <c r="R290" s="95" t="s">
        <v>97</v>
      </c>
      <c r="S290" s="332">
        <v>44873.0</v>
      </c>
      <c r="T290" s="335" t="s">
        <v>3317</v>
      </c>
      <c r="U290" s="169"/>
      <c r="V290" s="45" t="s">
        <v>99</v>
      </c>
      <c r="W290" s="13" t="s">
        <v>1874</v>
      </c>
      <c r="X290" s="13" t="s">
        <v>174</v>
      </c>
      <c r="Y290" s="51" t="str">
        <f t="shared" si="3"/>
        <v>Ativo</v>
      </c>
      <c r="Z290" s="325"/>
      <c r="AA290" s="95" t="str">
        <f t="shared" si="7"/>
        <v/>
      </c>
      <c r="AB290" s="13" t="s">
        <v>110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2528</v>
      </c>
      <c r="B291" s="239" t="s">
        <v>3320</v>
      </c>
      <c r="C291" s="330" t="s">
        <v>3321</v>
      </c>
      <c r="D291" s="319" t="s">
        <v>2531</v>
      </c>
      <c r="E291" s="319" t="s">
        <v>29</v>
      </c>
      <c r="F291" s="95" t="s">
        <v>2544</v>
      </c>
      <c r="G291" s="44" t="str">
        <f t="shared" si="1"/>
        <v>Augusto</v>
      </c>
      <c r="H291" s="331" t="s">
        <v>180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2545</v>
      </c>
      <c r="S291" s="332">
        <v>43531.0</v>
      </c>
      <c r="T291" s="323"/>
      <c r="U291" s="323"/>
      <c r="V291" s="45" t="s">
        <v>99</v>
      </c>
      <c r="W291" s="13" t="s">
        <v>3322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2584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2548</v>
      </c>
      <c r="BJ291" s="171">
        <v>0.0</v>
      </c>
      <c r="BK291" s="171" t="s">
        <v>2548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2528</v>
      </c>
      <c r="B292" s="239" t="s">
        <v>3320</v>
      </c>
      <c r="C292" s="330" t="s">
        <v>3323</v>
      </c>
      <c r="D292" s="319" t="s">
        <v>2531</v>
      </c>
      <c r="E292" s="319" t="s">
        <v>29</v>
      </c>
      <c r="F292" s="95" t="s">
        <v>2544</v>
      </c>
      <c r="G292" s="44" t="str">
        <f t="shared" si="1"/>
        <v>Augusto</v>
      </c>
      <c r="H292" s="331" t="s">
        <v>180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98</v>
      </c>
      <c r="N292" s="333">
        <v>0.005</v>
      </c>
      <c r="O292" s="319" t="s">
        <v>2533</v>
      </c>
      <c r="P292" s="322">
        <v>0.0</v>
      </c>
      <c r="Q292" s="95" t="str">
        <f>IFERROR(VLOOKUP(F292,'Cadastro de assessores'!A:B,2,FALSE),"Não Cadastrado")</f>
        <v>2971</v>
      </c>
      <c r="R292" s="95" t="s">
        <v>2545</v>
      </c>
      <c r="S292" s="332">
        <v>43566.0</v>
      </c>
      <c r="T292" s="169"/>
      <c r="U292" s="169"/>
      <c r="V292" s="45" t="s">
        <v>99</v>
      </c>
      <c r="W292" s="13" t="s">
        <v>3322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2584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2548</v>
      </c>
      <c r="BJ292" s="171">
        <v>0.0</v>
      </c>
      <c r="BK292" s="171" t="s">
        <v>2548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2528</v>
      </c>
      <c r="B293" s="235" t="s">
        <v>3324</v>
      </c>
      <c r="C293" s="330" t="s">
        <v>3325</v>
      </c>
      <c r="D293" s="319" t="s">
        <v>18</v>
      </c>
      <c r="E293" s="319" t="s">
        <v>170</v>
      </c>
      <c r="F293" s="95" t="s">
        <v>171</v>
      </c>
      <c r="G293" s="44" t="str">
        <f t="shared" si="1"/>
        <v>Augusto</v>
      </c>
      <c r="H293" s="331" t="s">
        <v>180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184</v>
      </c>
      <c r="N293" s="333">
        <v>0.025</v>
      </c>
      <c r="O293" s="319" t="s">
        <v>185</v>
      </c>
      <c r="P293" s="322">
        <v>0.2</v>
      </c>
      <c r="Q293" s="95" t="str">
        <f>IFERROR(VLOOKUP(F293,'Cadastro de assessores'!A:B,2,FALSE),"Não Cadastrado")</f>
        <v>250</v>
      </c>
      <c r="R293" s="95" t="s">
        <v>2545</v>
      </c>
      <c r="S293" s="332">
        <v>44280.0</v>
      </c>
      <c r="T293" s="169"/>
      <c r="U293" s="169"/>
      <c r="V293" s="45" t="s">
        <v>362</v>
      </c>
      <c r="W293" s="13" t="s">
        <v>3326</v>
      </c>
      <c r="X293" s="164" t="s">
        <v>174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110</v>
      </c>
      <c r="AC293" s="95"/>
      <c r="AD293" s="95" t="s">
        <v>2591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2548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2528</v>
      </c>
      <c r="B294" s="343" t="s">
        <v>3327</v>
      </c>
      <c r="C294" s="330" t="s">
        <v>3328</v>
      </c>
      <c r="D294" s="319" t="s">
        <v>18</v>
      </c>
      <c r="E294" s="319" t="s">
        <v>170</v>
      </c>
      <c r="F294" s="319" t="s">
        <v>171</v>
      </c>
      <c r="G294" s="44" t="str">
        <f t="shared" si="1"/>
        <v>Augusto</v>
      </c>
      <c r="H294" s="165" t="s">
        <v>140</v>
      </c>
      <c r="I294" s="51" t="s">
        <v>213</v>
      </c>
      <c r="J294" s="319" t="str">
        <f t="shared" si="2"/>
        <v>Não</v>
      </c>
      <c r="K294" s="320">
        <v>44280.0</v>
      </c>
      <c r="L294" s="95"/>
      <c r="M294" s="95" t="s">
        <v>263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97</v>
      </c>
      <c r="S294" s="320">
        <v>44232.0</v>
      </c>
      <c r="T294" s="169"/>
      <c r="U294" s="169"/>
      <c r="V294" s="45" t="s">
        <v>99</v>
      </c>
      <c r="W294" s="324" t="s">
        <v>3329</v>
      </c>
      <c r="X294" s="164" t="s">
        <v>174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110</v>
      </c>
      <c r="AC294" s="95"/>
      <c r="AD294" s="95" t="s">
        <v>2591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2528</v>
      </c>
      <c r="B295" s="42" t="s">
        <v>1892</v>
      </c>
      <c r="C295" s="329" t="s">
        <v>3330</v>
      </c>
      <c r="D295" s="319" t="s">
        <v>18</v>
      </c>
      <c r="E295" s="319" t="s">
        <v>170</v>
      </c>
      <c r="F295" s="93" t="s">
        <v>191</v>
      </c>
      <c r="G295" s="44" t="str">
        <f t="shared" si="1"/>
        <v>Augusto</v>
      </c>
      <c r="H295" s="331" t="s">
        <v>140</v>
      </c>
      <c r="I295" s="51" t="s">
        <v>213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97</v>
      </c>
      <c r="S295" s="72">
        <v>44362.0</v>
      </c>
      <c r="T295" s="169"/>
      <c r="U295" s="169"/>
      <c r="V295" s="45" t="s">
        <v>362</v>
      </c>
      <c r="W295" s="5" t="s">
        <v>1895</v>
      </c>
      <c r="X295" s="164" t="s">
        <v>174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110</v>
      </c>
      <c r="AC295" s="95"/>
      <c r="AD295" s="95" t="s">
        <v>2591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2528</v>
      </c>
      <c r="B296" s="239" t="s">
        <v>3331</v>
      </c>
      <c r="C296" s="330" t="s">
        <v>3332</v>
      </c>
      <c r="D296" s="319" t="s">
        <v>2641</v>
      </c>
      <c r="E296" s="319" t="s">
        <v>29</v>
      </c>
      <c r="F296" s="95" t="s">
        <v>2641</v>
      </c>
      <c r="G296" s="44" t="str">
        <f t="shared" si="1"/>
        <v>Augusto</v>
      </c>
      <c r="H296" s="331" t="s">
        <v>180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184</v>
      </c>
      <c r="N296" s="333">
        <v>0.008</v>
      </c>
      <c r="O296" s="319" t="s">
        <v>185</v>
      </c>
      <c r="P296" s="322">
        <v>0.2</v>
      </c>
      <c r="Q296" s="95" t="str">
        <f>IFERROR(VLOOKUP(F296,'Cadastro de assessores'!A:B,2,FALSE),"Não Cadastrado")</f>
        <v>22400</v>
      </c>
      <c r="R296" s="95" t="s">
        <v>2545</v>
      </c>
      <c r="S296" s="337">
        <v>43426.0</v>
      </c>
      <c r="T296" s="169"/>
      <c r="U296" s="169"/>
      <c r="V296" s="45" t="s">
        <v>362</v>
      </c>
      <c r="W296" s="13" t="s">
        <v>3333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2547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2548</v>
      </c>
      <c r="BJ296" s="171">
        <v>0.0</v>
      </c>
      <c r="BK296" s="171" t="s">
        <v>2548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2528</v>
      </c>
      <c r="B297" s="235" t="s">
        <v>3334</v>
      </c>
      <c r="C297" s="330" t="s">
        <v>3335</v>
      </c>
      <c r="D297" s="319" t="s">
        <v>2531</v>
      </c>
      <c r="E297" s="319" t="s">
        <v>29</v>
      </c>
      <c r="F297" s="95" t="s">
        <v>2532</v>
      </c>
      <c r="G297" s="44" t="str">
        <f t="shared" si="1"/>
        <v>Augusto</v>
      </c>
      <c r="H297" s="331" t="s">
        <v>180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98</v>
      </c>
      <c r="N297" s="333">
        <v>0.012</v>
      </c>
      <c r="O297" s="319" t="s">
        <v>2533</v>
      </c>
      <c r="P297" s="322">
        <v>0.0</v>
      </c>
      <c r="Q297" s="95" t="str">
        <f>IFERROR(VLOOKUP(F297,'Cadastro de assessores'!A:B,2,FALSE),"Não Cadastrado")</f>
        <v>17573</v>
      </c>
      <c r="R297" s="95" t="s">
        <v>2545</v>
      </c>
      <c r="S297" s="337">
        <v>43816.0</v>
      </c>
      <c r="T297" s="169"/>
      <c r="U297" s="169"/>
      <c r="V297" s="45" t="s">
        <v>99</v>
      </c>
      <c r="W297" s="13" t="s">
        <v>3336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3337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2548</v>
      </c>
      <c r="BJ297" s="171">
        <v>0.0</v>
      </c>
      <c r="BK297" s="171" t="s">
        <v>2548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2528</v>
      </c>
      <c r="B298" s="239" t="s">
        <v>3338</v>
      </c>
      <c r="C298" s="318" t="s">
        <v>3339</v>
      </c>
      <c r="D298" s="319" t="s">
        <v>18</v>
      </c>
      <c r="E298" s="319" t="s">
        <v>29</v>
      </c>
      <c r="F298" s="95" t="s">
        <v>693</v>
      </c>
      <c r="G298" s="44" t="str">
        <f t="shared" si="1"/>
        <v>Augusto</v>
      </c>
      <c r="H298" s="165" t="s">
        <v>140</v>
      </c>
      <c r="I298" s="51" t="s">
        <v>213</v>
      </c>
      <c r="J298" s="319" t="str">
        <f t="shared" si="2"/>
        <v>Sim</v>
      </c>
      <c r="K298" s="332">
        <v>45019.0</v>
      </c>
      <c r="L298" s="332"/>
      <c r="M298" s="95" t="s">
        <v>263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3340</v>
      </c>
      <c r="U298" s="169"/>
      <c r="V298" s="45" t="s">
        <v>99</v>
      </c>
      <c r="W298" s="13" t="s">
        <v>3341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110</v>
      </c>
      <c r="AC298" s="95"/>
      <c r="AD298" s="95" t="s">
        <v>2634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2548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2528</v>
      </c>
      <c r="B299" s="239" t="s">
        <v>3342</v>
      </c>
      <c r="C299" s="330" t="s">
        <v>3343</v>
      </c>
      <c r="D299" s="319" t="s">
        <v>2531</v>
      </c>
      <c r="E299" s="319" t="s">
        <v>29</v>
      </c>
      <c r="F299" s="95" t="s">
        <v>2532</v>
      </c>
      <c r="G299" s="44" t="str">
        <f t="shared" si="1"/>
        <v>Augusto</v>
      </c>
      <c r="H299" s="331" t="s">
        <v>180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184</v>
      </c>
      <c r="N299" s="333">
        <v>0.02</v>
      </c>
      <c r="O299" s="319" t="s">
        <v>185</v>
      </c>
      <c r="P299" s="322">
        <v>0.2</v>
      </c>
      <c r="Q299" s="95" t="str">
        <f>IFERROR(VLOOKUP(F299,'Cadastro de assessores'!A:B,2,FALSE),"Não Cadastrado")</f>
        <v>17573</v>
      </c>
      <c r="R299" s="95" t="s">
        <v>2545</v>
      </c>
      <c r="S299" s="332">
        <v>43563.0</v>
      </c>
      <c r="T299" s="169"/>
      <c r="U299" s="169"/>
      <c r="V299" s="45" t="s">
        <v>362</v>
      </c>
      <c r="W299" s="13" t="s">
        <v>3344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2605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2548</v>
      </c>
      <c r="BJ299" s="171">
        <v>0.0</v>
      </c>
      <c r="BK299" s="171" t="s">
        <v>2548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2528</v>
      </c>
      <c r="B300" s="317" t="s">
        <v>3345</v>
      </c>
      <c r="C300" s="318" t="s">
        <v>3346</v>
      </c>
      <c r="D300" s="319" t="s">
        <v>18</v>
      </c>
      <c r="E300" s="319" t="s">
        <v>29</v>
      </c>
      <c r="F300" s="319" t="s">
        <v>135</v>
      </c>
      <c r="G300" s="44" t="str">
        <f t="shared" si="1"/>
        <v>Augusto</v>
      </c>
      <c r="H300" s="331" t="s">
        <v>140</v>
      </c>
      <c r="I300" s="51" t="s">
        <v>213</v>
      </c>
      <c r="J300" s="319" t="str">
        <f t="shared" si="2"/>
        <v>Sim</v>
      </c>
      <c r="K300" s="320">
        <v>43473.0</v>
      </c>
      <c r="L300" s="95"/>
      <c r="M300" s="95" t="s">
        <v>98</v>
      </c>
      <c r="N300" s="321">
        <v>0.005</v>
      </c>
      <c r="O300" s="319" t="s">
        <v>2533</v>
      </c>
      <c r="P300" s="322">
        <v>0.0</v>
      </c>
      <c r="Q300" s="319">
        <f>IFERROR(VLOOKUP(F300,'Cadastro de assessores'!A:B,2,FALSE),"Não Cadastrado")</f>
        <v>12332</v>
      </c>
      <c r="R300" s="319" t="s">
        <v>97</v>
      </c>
      <c r="S300" s="320">
        <v>43473.0</v>
      </c>
      <c r="T300" s="169" t="s">
        <v>3347</v>
      </c>
      <c r="U300" s="169"/>
      <c r="V300" s="45" t="s">
        <v>362</v>
      </c>
      <c r="W300" s="324" t="s">
        <v>3348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110</v>
      </c>
      <c r="AC300" s="95"/>
      <c r="AD300" s="95" t="s">
        <v>2605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2528</v>
      </c>
      <c r="B301" s="317" t="s">
        <v>3345</v>
      </c>
      <c r="C301" s="318" t="s">
        <v>3349</v>
      </c>
      <c r="D301" s="319" t="s">
        <v>18</v>
      </c>
      <c r="E301" s="319" t="s">
        <v>29</v>
      </c>
      <c r="F301" s="319" t="s">
        <v>135</v>
      </c>
      <c r="G301" s="44" t="str">
        <f t="shared" si="1"/>
        <v>Augusto</v>
      </c>
      <c r="H301" s="331" t="s">
        <v>140</v>
      </c>
      <c r="I301" s="51" t="s">
        <v>213</v>
      </c>
      <c r="J301" s="319" t="str">
        <f t="shared" si="2"/>
        <v>Sim</v>
      </c>
      <c r="K301" s="320">
        <v>43545.0</v>
      </c>
      <c r="L301" s="95"/>
      <c r="M301" s="95" t="s">
        <v>184</v>
      </c>
      <c r="N301" s="321">
        <v>0.02</v>
      </c>
      <c r="O301" s="319" t="s">
        <v>185</v>
      </c>
      <c r="P301" s="322">
        <v>0.2</v>
      </c>
      <c r="Q301" s="319">
        <f>IFERROR(VLOOKUP(F301,'Cadastro de assessores'!A:B,2,FALSE),"Não Cadastrado")</f>
        <v>12332</v>
      </c>
      <c r="R301" s="319" t="s">
        <v>97</v>
      </c>
      <c r="S301" s="320">
        <v>43545.0</v>
      </c>
      <c r="T301" s="169" t="s">
        <v>3347</v>
      </c>
      <c r="U301" s="169"/>
      <c r="V301" s="45" t="s">
        <v>362</v>
      </c>
      <c r="W301" s="324" t="s">
        <v>3348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110</v>
      </c>
      <c r="AC301" s="95"/>
      <c r="AD301" s="95" t="s">
        <v>2605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2528</v>
      </c>
      <c r="B302" s="61" t="s">
        <v>3350</v>
      </c>
      <c r="C302" s="144">
        <v>3797286.0</v>
      </c>
      <c r="D302" s="319" t="s">
        <v>18</v>
      </c>
      <c r="E302" s="319" t="s">
        <v>29</v>
      </c>
      <c r="F302" s="319" t="s">
        <v>2912</v>
      </c>
      <c r="G302" s="44" t="str">
        <f t="shared" si="1"/>
        <v>Breno</v>
      </c>
      <c r="H302" s="165" t="s">
        <v>97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99</v>
      </c>
      <c r="W302" s="5" t="s">
        <v>3351</v>
      </c>
      <c r="X302" s="5" t="s">
        <v>145</v>
      </c>
      <c r="Y302" s="51" t="str">
        <f t="shared" si="3"/>
        <v>Ativo</v>
      </c>
      <c r="Z302" s="325"/>
      <c r="AA302" s="95" t="str">
        <f t="shared" si="7"/>
        <v/>
      </c>
      <c r="AB302" s="13" t="s">
        <v>110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2528</v>
      </c>
      <c r="B303" s="239" t="s">
        <v>3352</v>
      </c>
      <c r="C303" s="330" t="s">
        <v>3353</v>
      </c>
      <c r="D303" s="319" t="s">
        <v>2531</v>
      </c>
      <c r="E303" s="319" t="s">
        <v>29</v>
      </c>
      <c r="F303" s="95" t="s">
        <v>2532</v>
      </c>
      <c r="G303" s="44" t="str">
        <f t="shared" si="1"/>
        <v>Augusto</v>
      </c>
      <c r="H303" s="331" t="s">
        <v>180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2545</v>
      </c>
      <c r="S303" s="332">
        <v>43700.0</v>
      </c>
      <c r="T303" s="77"/>
      <c r="U303" s="77"/>
      <c r="V303" s="45" t="s">
        <v>99</v>
      </c>
      <c r="W303" s="13" t="s">
        <v>3354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2562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2548</v>
      </c>
      <c r="BJ303" s="171">
        <v>0.0</v>
      </c>
      <c r="BK303" s="171" t="s">
        <v>2548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2528</v>
      </c>
      <c r="B304" s="235" t="s">
        <v>1949</v>
      </c>
      <c r="C304" s="219" t="s">
        <v>3355</v>
      </c>
      <c r="D304" s="319" t="s">
        <v>18</v>
      </c>
      <c r="E304" s="319" t="s">
        <v>170</v>
      </c>
      <c r="F304" s="319" t="s">
        <v>171</v>
      </c>
      <c r="G304" s="44" t="str">
        <f t="shared" si="1"/>
        <v>Augusto</v>
      </c>
      <c r="H304" s="331" t="s">
        <v>140</v>
      </c>
      <c r="I304" s="51" t="s">
        <v>213</v>
      </c>
      <c r="J304" s="319" t="str">
        <f t="shared" si="2"/>
        <v>Não</v>
      </c>
      <c r="K304" s="320">
        <v>44266.0</v>
      </c>
      <c r="L304" s="45"/>
      <c r="M304" s="95" t="s">
        <v>98</v>
      </c>
      <c r="N304" s="333">
        <v>0.012</v>
      </c>
      <c r="O304" s="319" t="s">
        <v>2533</v>
      </c>
      <c r="P304" s="322">
        <v>0.0</v>
      </c>
      <c r="Q304" s="319" t="str">
        <f>IFERROR(VLOOKUP(F304,'Cadastro de assessores'!A:B,2,FALSE),"Não Cadastrado")</f>
        <v>250</v>
      </c>
      <c r="R304" s="319" t="s">
        <v>97</v>
      </c>
      <c r="S304" s="320">
        <v>44266.0</v>
      </c>
      <c r="T304" s="63"/>
      <c r="U304" s="169"/>
      <c r="V304" s="45" t="s">
        <v>99</v>
      </c>
      <c r="W304" s="13" t="s">
        <v>1952</v>
      </c>
      <c r="X304" s="164" t="s">
        <v>174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110</v>
      </c>
      <c r="AC304" s="95"/>
      <c r="AD304" s="95" t="s">
        <v>2591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2528</v>
      </c>
      <c r="B305" s="61" t="s">
        <v>3356</v>
      </c>
      <c r="C305" s="379" t="s">
        <v>3357</v>
      </c>
      <c r="D305" s="346" t="s">
        <v>18</v>
      </c>
      <c r="E305" s="346" t="s">
        <v>170</v>
      </c>
      <c r="F305" s="346" t="s">
        <v>522</v>
      </c>
      <c r="G305" s="44" t="str">
        <f t="shared" si="1"/>
        <v>Augusto</v>
      </c>
      <c r="H305" s="347" t="s">
        <v>140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55</v>
      </c>
      <c r="N305" s="359">
        <v>0.007</v>
      </c>
      <c r="O305" s="346" t="s">
        <v>2533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3358</v>
      </c>
      <c r="U305" s="169"/>
      <c r="V305" s="45" t="s">
        <v>99</v>
      </c>
      <c r="W305" s="5" t="s">
        <v>1957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110</v>
      </c>
      <c r="AC305" s="95"/>
      <c r="AD305" s="95" t="s">
        <v>2742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2528</v>
      </c>
      <c r="B306" s="61" t="s">
        <v>3356</v>
      </c>
      <c r="C306" s="329" t="s">
        <v>3359</v>
      </c>
      <c r="D306" s="319" t="s">
        <v>18</v>
      </c>
      <c r="E306" s="319" t="s">
        <v>170</v>
      </c>
      <c r="F306" s="319" t="s">
        <v>522</v>
      </c>
      <c r="G306" s="44" t="str">
        <f t="shared" si="1"/>
        <v>Bruno</v>
      </c>
      <c r="H306" s="165" t="s">
        <v>97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2533</v>
      </c>
      <c r="P306" s="322">
        <v>0.0</v>
      </c>
      <c r="Q306" s="319">
        <f>IFERROR(VLOOKUP(F306,'Cadastro de assessores'!A:B,2,FALSE),"Não Cadastrado")</f>
        <v>12362</v>
      </c>
      <c r="R306" s="319" t="s">
        <v>97</v>
      </c>
      <c r="S306" s="320">
        <v>44677.0</v>
      </c>
      <c r="T306" s="169" t="s">
        <v>3358</v>
      </c>
      <c r="U306" s="169"/>
      <c r="V306" s="45" t="s">
        <v>99</v>
      </c>
      <c r="W306" s="5" t="s">
        <v>1957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110</v>
      </c>
      <c r="AC306" s="95"/>
      <c r="AD306" s="95" t="s">
        <v>2742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2528</v>
      </c>
      <c r="B307" s="239" t="s">
        <v>3356</v>
      </c>
      <c r="C307" s="330" t="s">
        <v>3360</v>
      </c>
      <c r="D307" s="319" t="s">
        <v>18</v>
      </c>
      <c r="E307" s="319" t="s">
        <v>170</v>
      </c>
      <c r="F307" s="95" t="s">
        <v>522</v>
      </c>
      <c r="G307" s="44" t="str">
        <f t="shared" si="1"/>
        <v>Augusto</v>
      </c>
      <c r="H307" s="331" t="s">
        <v>180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2895</v>
      </c>
      <c r="N307" s="333">
        <v>0.01</v>
      </c>
      <c r="O307" s="319" t="s">
        <v>2533</v>
      </c>
      <c r="P307" s="322">
        <v>0.0</v>
      </c>
      <c r="Q307" s="95">
        <f>IFERROR(VLOOKUP(F307,'Cadastro de assessores'!A:B,2,FALSE),"Não Cadastrado")</f>
        <v>12362</v>
      </c>
      <c r="R307" s="95" t="s">
        <v>2545</v>
      </c>
      <c r="S307" s="95" t="s">
        <v>3361</v>
      </c>
      <c r="T307" s="169"/>
      <c r="U307" s="169"/>
      <c r="V307" s="45" t="s">
        <v>99</v>
      </c>
      <c r="W307" s="13" t="s">
        <v>1957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2742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2548</v>
      </c>
      <c r="BJ307" s="171">
        <v>0.0</v>
      </c>
      <c r="BK307" s="171" t="s">
        <v>2548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2528</v>
      </c>
      <c r="B308" s="115" t="s">
        <v>3362</v>
      </c>
      <c r="C308" s="45">
        <v>3436437.0</v>
      </c>
      <c r="D308" s="319" t="s">
        <v>18</v>
      </c>
      <c r="E308" s="319" t="s">
        <v>170</v>
      </c>
      <c r="F308" s="95" t="s">
        <v>2616</v>
      </c>
      <c r="G308" s="44" t="str">
        <f t="shared" si="1"/>
        <v>Augusto</v>
      </c>
      <c r="H308" s="331" t="s">
        <v>180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55</v>
      </c>
      <c r="N308" s="333">
        <v>0.007</v>
      </c>
      <c r="O308" s="319" t="s">
        <v>2533</v>
      </c>
      <c r="P308" s="322">
        <v>0.0</v>
      </c>
      <c r="Q308" s="95" t="str">
        <f>IFERROR(VLOOKUP(F308,'Cadastro de assessores'!A:B,2,FALSE),"Não Cadastrado")</f>
        <v>22066</v>
      </c>
      <c r="R308" s="95" t="s">
        <v>97</v>
      </c>
      <c r="S308" s="337">
        <v>44726.0</v>
      </c>
      <c r="T308" s="169"/>
      <c r="U308" s="169"/>
      <c r="V308" s="45" t="s">
        <v>99</v>
      </c>
      <c r="W308" s="5" t="s">
        <v>3363</v>
      </c>
      <c r="X308" s="95" t="s">
        <v>3364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2541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2528</v>
      </c>
      <c r="B309" s="239" t="s">
        <v>3365</v>
      </c>
      <c r="C309" s="387" t="s">
        <v>3366</v>
      </c>
      <c r="D309" s="319" t="s">
        <v>18</v>
      </c>
      <c r="E309" s="319" t="s">
        <v>29</v>
      </c>
      <c r="F309" s="95" t="s">
        <v>2785</v>
      </c>
      <c r="G309" s="44" t="str">
        <f t="shared" si="1"/>
        <v>Augusto</v>
      </c>
      <c r="H309" s="331" t="s">
        <v>180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263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2545</v>
      </c>
      <c r="S309" s="337">
        <v>43417.0</v>
      </c>
      <c r="T309" s="77"/>
      <c r="U309" s="77"/>
      <c r="V309" s="45" t="s">
        <v>99</v>
      </c>
      <c r="W309" s="13" t="s">
        <v>3367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2605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2548</v>
      </c>
      <c r="BJ309" s="171">
        <v>0.0</v>
      </c>
      <c r="BK309" s="171" t="s">
        <v>2548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2528</v>
      </c>
      <c r="B310" s="239" t="s">
        <v>3365</v>
      </c>
      <c r="C310" s="330" t="s">
        <v>3368</v>
      </c>
      <c r="D310" s="319" t="s">
        <v>18</v>
      </c>
      <c r="E310" s="319" t="s">
        <v>29</v>
      </c>
      <c r="F310" s="95" t="s">
        <v>135</v>
      </c>
      <c r="G310" s="44" t="str">
        <f t="shared" si="1"/>
        <v>Bruno</v>
      </c>
      <c r="H310" s="165" t="s">
        <v>97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99</v>
      </c>
      <c r="W310" s="13" t="s">
        <v>3367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101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2528</v>
      </c>
      <c r="B311" s="317" t="s">
        <v>3369</v>
      </c>
      <c r="C311" s="71" t="s">
        <v>3370</v>
      </c>
      <c r="D311" s="319" t="s">
        <v>18</v>
      </c>
      <c r="E311" s="319" t="s">
        <v>29</v>
      </c>
      <c r="F311" s="95" t="s">
        <v>135</v>
      </c>
      <c r="G311" s="44" t="str">
        <f t="shared" si="1"/>
        <v>Breno</v>
      </c>
      <c r="H311" s="165" t="s">
        <v>97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55</v>
      </c>
      <c r="N311" s="333">
        <v>0.012</v>
      </c>
      <c r="O311" s="319" t="s">
        <v>2533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3371</v>
      </c>
      <c r="U311" s="169"/>
      <c r="V311" s="45" t="s">
        <v>99</v>
      </c>
      <c r="W311" s="324" t="s">
        <v>3367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101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2528</v>
      </c>
      <c r="B312" s="317" t="s">
        <v>1968</v>
      </c>
      <c r="C312" s="318" t="s">
        <v>3372</v>
      </c>
      <c r="D312" s="319" t="s">
        <v>18</v>
      </c>
      <c r="E312" s="319" t="s">
        <v>29</v>
      </c>
      <c r="F312" s="324" t="s">
        <v>621</v>
      </c>
      <c r="G312" s="44" t="str">
        <f t="shared" si="1"/>
        <v>Breno</v>
      </c>
      <c r="H312" s="331" t="s">
        <v>140</v>
      </c>
      <c r="I312" s="51" t="s">
        <v>213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2533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97</v>
      </c>
      <c r="S312" s="320">
        <v>43620.0</v>
      </c>
      <c r="T312" s="335" t="s">
        <v>3373</v>
      </c>
      <c r="U312" s="335" t="s">
        <v>2685</v>
      </c>
      <c r="V312" s="45" t="s">
        <v>99</v>
      </c>
      <c r="W312" s="324" t="s">
        <v>1970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110</v>
      </c>
      <c r="AC312" s="95"/>
      <c r="AD312" s="95" t="s">
        <v>2584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2528</v>
      </c>
      <c r="B313" s="42" t="s">
        <v>1987</v>
      </c>
      <c r="C313" s="329" t="s">
        <v>3374</v>
      </c>
      <c r="D313" s="319" t="s">
        <v>18</v>
      </c>
      <c r="E313" s="319" t="s">
        <v>170</v>
      </c>
      <c r="F313" s="319" t="s">
        <v>171</v>
      </c>
      <c r="G313" s="44" t="str">
        <f t="shared" si="1"/>
        <v>Augusto</v>
      </c>
      <c r="H313" s="331" t="s">
        <v>140</v>
      </c>
      <c r="I313" s="51" t="s">
        <v>213</v>
      </c>
      <c r="J313" s="319" t="str">
        <f t="shared" si="2"/>
        <v>Não</v>
      </c>
      <c r="K313" s="320">
        <v>44319.0</v>
      </c>
      <c r="L313" s="45"/>
      <c r="M313" s="95" t="s">
        <v>263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97</v>
      </c>
      <c r="S313" s="320">
        <v>44319.0</v>
      </c>
      <c r="T313" s="50"/>
      <c r="U313" s="50"/>
      <c r="V313" s="45" t="s">
        <v>99</v>
      </c>
      <c r="W313" s="5" t="s">
        <v>1989</v>
      </c>
      <c r="X313" s="164" t="s">
        <v>174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101</v>
      </c>
      <c r="AC313" s="95"/>
      <c r="AD313" s="95" t="s">
        <v>2591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2528</v>
      </c>
      <c r="B314" s="61" t="s">
        <v>3375</v>
      </c>
      <c r="C314" s="45">
        <v>3788732.0</v>
      </c>
      <c r="D314" s="319" t="s">
        <v>18</v>
      </c>
      <c r="E314" s="319" t="s">
        <v>29</v>
      </c>
      <c r="F314" s="319" t="s">
        <v>2587</v>
      </c>
      <c r="G314" s="44" t="str">
        <f t="shared" si="1"/>
        <v>Breno</v>
      </c>
      <c r="H314" s="165" t="s">
        <v>97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184</v>
      </c>
      <c r="N314" s="333">
        <v>0.025</v>
      </c>
      <c r="O314" s="319" t="s">
        <v>185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99</v>
      </c>
      <c r="W314" s="5" t="s">
        <v>3376</v>
      </c>
      <c r="X314" s="13" t="s">
        <v>780</v>
      </c>
      <c r="Y314" s="51" t="str">
        <f t="shared" si="3"/>
        <v>Ativo</v>
      </c>
      <c r="Z314" s="325"/>
      <c r="AA314" s="95" t="str">
        <f t="shared" si="7"/>
        <v/>
      </c>
      <c r="AB314" s="13" t="s">
        <v>101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2528</v>
      </c>
      <c r="B315" s="61" t="s">
        <v>3375</v>
      </c>
      <c r="C315" s="45">
        <v>3789976.0</v>
      </c>
      <c r="D315" s="319" t="s">
        <v>18</v>
      </c>
      <c r="E315" s="319" t="s">
        <v>29</v>
      </c>
      <c r="F315" s="319" t="s">
        <v>2587</v>
      </c>
      <c r="G315" s="44" t="str">
        <f t="shared" si="1"/>
        <v>Breno</v>
      </c>
      <c r="H315" s="165" t="s">
        <v>97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3">
        <v>0.01</v>
      </c>
      <c r="O315" s="319" t="s">
        <v>2533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99</v>
      </c>
      <c r="W315" s="5" t="s">
        <v>3376</v>
      </c>
      <c r="X315" s="13" t="s">
        <v>780</v>
      </c>
      <c r="Y315" s="51" t="str">
        <f t="shared" si="3"/>
        <v>Ativo</v>
      </c>
      <c r="Z315" s="325"/>
      <c r="AA315" s="95" t="str">
        <f t="shared" si="7"/>
        <v/>
      </c>
      <c r="AB315" s="13" t="s">
        <v>101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2528</v>
      </c>
      <c r="B316" s="235" t="s">
        <v>2001</v>
      </c>
      <c r="C316" s="219" t="s">
        <v>3377</v>
      </c>
      <c r="D316" s="319" t="s">
        <v>18</v>
      </c>
      <c r="E316" s="319" t="s">
        <v>170</v>
      </c>
      <c r="F316" s="319" t="s">
        <v>171</v>
      </c>
      <c r="G316" s="44" t="str">
        <f t="shared" si="1"/>
        <v>Augusto</v>
      </c>
      <c r="H316" s="165" t="s">
        <v>140</v>
      </c>
      <c r="I316" s="51" t="s">
        <v>213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97</v>
      </c>
      <c r="S316" s="320">
        <v>44280.0</v>
      </c>
      <c r="T316" s="169" t="s">
        <v>3378</v>
      </c>
      <c r="U316" s="169"/>
      <c r="V316" s="45" t="s">
        <v>99</v>
      </c>
      <c r="W316" s="13" t="s">
        <v>2004</v>
      </c>
      <c r="X316" s="95" t="s">
        <v>145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101</v>
      </c>
      <c r="AC316" s="95"/>
      <c r="AD316" s="95" t="s">
        <v>3379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2528</v>
      </c>
      <c r="B317" s="235" t="s">
        <v>2001</v>
      </c>
      <c r="C317" s="329" t="s">
        <v>3380</v>
      </c>
      <c r="D317" s="319" t="s">
        <v>18</v>
      </c>
      <c r="E317" s="319" t="s">
        <v>170</v>
      </c>
      <c r="F317" s="319" t="s">
        <v>171</v>
      </c>
      <c r="G317" s="44" t="str">
        <f t="shared" si="1"/>
        <v>Augusto</v>
      </c>
      <c r="H317" s="165" t="s">
        <v>140</v>
      </c>
      <c r="I317" s="51" t="s">
        <v>213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97</v>
      </c>
      <c r="S317" s="72">
        <v>44382.0</v>
      </c>
      <c r="T317" s="74"/>
      <c r="U317" s="169" t="s">
        <v>3381</v>
      </c>
      <c r="V317" s="45" t="s">
        <v>99</v>
      </c>
      <c r="W317" s="13" t="s">
        <v>2004</v>
      </c>
      <c r="X317" s="95" t="s">
        <v>145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110</v>
      </c>
      <c r="AC317" s="95"/>
      <c r="AD317" s="95" t="s">
        <v>3379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2528</v>
      </c>
      <c r="B318" s="42" t="s">
        <v>3382</v>
      </c>
      <c r="C318" s="329" t="s">
        <v>3383</v>
      </c>
      <c r="D318" s="319" t="s">
        <v>18</v>
      </c>
      <c r="E318" s="319" t="s">
        <v>170</v>
      </c>
      <c r="F318" s="93" t="s">
        <v>191</v>
      </c>
      <c r="G318" s="44" t="str">
        <f t="shared" si="1"/>
        <v>Augusto</v>
      </c>
      <c r="H318" s="165" t="s">
        <v>140</v>
      </c>
      <c r="I318" s="51" t="s">
        <v>213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97</v>
      </c>
      <c r="S318" s="72">
        <v>44389.0</v>
      </c>
      <c r="T318" s="50"/>
      <c r="U318" s="50"/>
      <c r="V318" s="45" t="s">
        <v>99</v>
      </c>
      <c r="W318" s="5" t="s">
        <v>2011</v>
      </c>
      <c r="X318" s="45" t="s">
        <v>780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110</v>
      </c>
      <c r="AC318" s="95"/>
      <c r="AD318" s="45" t="s">
        <v>2646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2528</v>
      </c>
      <c r="B319" s="235" t="s">
        <v>3384</v>
      </c>
      <c r="C319" s="357" t="s">
        <v>3385</v>
      </c>
      <c r="D319" s="346" t="s">
        <v>18</v>
      </c>
      <c r="E319" s="346" t="s">
        <v>29</v>
      </c>
      <c r="F319" s="324" t="s">
        <v>621</v>
      </c>
      <c r="G319" s="44" t="str">
        <f t="shared" si="1"/>
        <v>Augusto</v>
      </c>
      <c r="H319" s="347" t="s">
        <v>97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263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97</v>
      </c>
      <c r="S319" s="320">
        <v>43564.0</v>
      </c>
      <c r="T319" s="74"/>
      <c r="U319" s="335" t="s">
        <v>3386</v>
      </c>
      <c r="V319" s="45" t="s">
        <v>99</v>
      </c>
      <c r="W319" s="13" t="s">
        <v>3387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110</v>
      </c>
      <c r="AC319" s="95"/>
      <c r="AD319" s="95" t="s">
        <v>3388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2528</v>
      </c>
      <c r="B320" s="235" t="s">
        <v>3389</v>
      </c>
      <c r="C320" s="330" t="s">
        <v>3390</v>
      </c>
      <c r="D320" s="319" t="s">
        <v>2531</v>
      </c>
      <c r="E320" s="319" t="s">
        <v>29</v>
      </c>
      <c r="F320" s="319" t="s">
        <v>2532</v>
      </c>
      <c r="G320" s="44" t="str">
        <f t="shared" si="1"/>
        <v>Augusto</v>
      </c>
      <c r="H320" s="165" t="s">
        <v>140</v>
      </c>
      <c r="I320" s="51" t="s">
        <v>213</v>
      </c>
      <c r="J320" s="319" t="str">
        <f t="shared" si="2"/>
        <v>Não</v>
      </c>
      <c r="K320" s="320">
        <v>43894.0</v>
      </c>
      <c r="L320" s="95"/>
      <c r="M320" s="95" t="s">
        <v>98</v>
      </c>
      <c r="N320" s="333">
        <v>0.012</v>
      </c>
      <c r="O320" s="319" t="s">
        <v>2533</v>
      </c>
      <c r="P320" s="322">
        <v>0.0</v>
      </c>
      <c r="Q320" s="319" t="str">
        <f>IFERROR(VLOOKUP(F320,'Cadastro de assessores'!A:B,2,FALSE),"Não Cadastrado")</f>
        <v>17573</v>
      </c>
      <c r="R320" s="319" t="s">
        <v>97</v>
      </c>
      <c r="S320" s="320">
        <v>43892.0</v>
      </c>
      <c r="T320" s="169"/>
      <c r="U320" s="169"/>
      <c r="V320" s="45" t="s">
        <v>99</v>
      </c>
      <c r="W320" s="13" t="s">
        <v>3391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110</v>
      </c>
      <c r="AC320" s="95"/>
      <c r="AD320" s="95" t="s">
        <v>2657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2528</v>
      </c>
      <c r="B321" s="235" t="s">
        <v>3392</v>
      </c>
      <c r="C321" s="355" t="s">
        <v>3393</v>
      </c>
      <c r="D321" s="319" t="s">
        <v>18</v>
      </c>
      <c r="E321" s="319" t="s">
        <v>170</v>
      </c>
      <c r="F321" s="95" t="s">
        <v>191</v>
      </c>
      <c r="G321" s="44" t="str">
        <f t="shared" si="1"/>
        <v>Augusto</v>
      </c>
      <c r="H321" s="331" t="s">
        <v>180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2545</v>
      </c>
      <c r="S321" s="332">
        <v>44279.0</v>
      </c>
      <c r="T321" s="169"/>
      <c r="U321" s="169"/>
      <c r="V321" s="45" t="s">
        <v>99</v>
      </c>
      <c r="W321" s="13" t="s">
        <v>3394</v>
      </c>
      <c r="X321" s="95" t="s">
        <v>174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2591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2548</v>
      </c>
      <c r="BJ321" s="171">
        <v>0.0</v>
      </c>
      <c r="BK321" s="171" t="s">
        <v>2548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2528</v>
      </c>
      <c r="B322" s="239" t="s">
        <v>3395</v>
      </c>
      <c r="C322" s="330" t="s">
        <v>3396</v>
      </c>
      <c r="D322" s="319" t="s">
        <v>2531</v>
      </c>
      <c r="E322" s="319" t="s">
        <v>29</v>
      </c>
      <c r="F322" s="95" t="s">
        <v>2532</v>
      </c>
      <c r="G322" s="44" t="str">
        <f t="shared" si="1"/>
        <v>Augusto</v>
      </c>
      <c r="H322" s="331" t="s">
        <v>180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2545</v>
      </c>
      <c r="S322" s="332">
        <v>43668.0</v>
      </c>
      <c r="T322" s="376"/>
      <c r="U322" s="169"/>
      <c r="V322" s="45" t="s">
        <v>99</v>
      </c>
      <c r="W322" s="13" t="s">
        <v>3397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2584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2548</v>
      </c>
      <c r="BJ322" s="171">
        <v>0.0</v>
      </c>
      <c r="BK322" s="171" t="s">
        <v>2548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2528</v>
      </c>
      <c r="B323" s="239" t="s">
        <v>2047</v>
      </c>
      <c r="C323" s="330" t="s">
        <v>3398</v>
      </c>
      <c r="D323" s="319" t="s">
        <v>18</v>
      </c>
      <c r="E323" s="319" t="s">
        <v>170</v>
      </c>
      <c r="F323" s="95" t="s">
        <v>171</v>
      </c>
      <c r="G323" s="44" t="str">
        <f t="shared" si="1"/>
        <v>Augusto</v>
      </c>
      <c r="H323" s="165" t="s">
        <v>140</v>
      </c>
      <c r="I323" s="51" t="s">
        <v>213</v>
      </c>
      <c r="J323" s="319" t="str">
        <f t="shared" si="2"/>
        <v>Não</v>
      </c>
      <c r="K323" s="332">
        <v>44844.0</v>
      </c>
      <c r="L323" s="388"/>
      <c r="M323" s="95" t="s">
        <v>55</v>
      </c>
      <c r="N323" s="333">
        <v>0.01</v>
      </c>
      <c r="O323" s="319" t="s">
        <v>2533</v>
      </c>
      <c r="P323" s="322">
        <v>0.0</v>
      </c>
      <c r="Q323" s="95" t="str">
        <f>IFERROR(VLOOKUP(F323,'Cadastro de assessores'!A:B,2,FALSE),"Não Cadastrado")</f>
        <v>250</v>
      </c>
      <c r="R323" s="95" t="s">
        <v>97</v>
      </c>
      <c r="S323" s="332">
        <v>44826.0</v>
      </c>
      <c r="T323" s="169"/>
      <c r="U323" s="169"/>
      <c r="V323" s="45" t="s">
        <v>99</v>
      </c>
      <c r="W323" s="13" t="s">
        <v>2049</v>
      </c>
      <c r="X323" s="13" t="s">
        <v>174</v>
      </c>
      <c r="Y323" s="51" t="str">
        <f t="shared" si="3"/>
        <v>Ativo</v>
      </c>
      <c r="Z323" s="325"/>
      <c r="AA323" s="95" t="str">
        <f t="shared" si="7"/>
        <v/>
      </c>
      <c r="AB323" s="13" t="s">
        <v>110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2528</v>
      </c>
      <c r="B324" s="343" t="s">
        <v>3399</v>
      </c>
      <c r="C324" s="219" t="s">
        <v>3400</v>
      </c>
      <c r="D324" s="319" t="s">
        <v>18</v>
      </c>
      <c r="E324" s="319" t="s">
        <v>170</v>
      </c>
      <c r="F324" s="319" t="s">
        <v>191</v>
      </c>
      <c r="G324" s="44" t="str">
        <f t="shared" si="1"/>
        <v>Augusto</v>
      </c>
      <c r="H324" s="165" t="s">
        <v>140</v>
      </c>
      <c r="I324" s="51" t="s">
        <v>213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3361</v>
      </c>
      <c r="S324" s="320">
        <v>44277.0</v>
      </c>
      <c r="T324" s="169"/>
      <c r="U324" s="169"/>
      <c r="V324" s="45" t="s">
        <v>99</v>
      </c>
      <c r="W324" s="324" t="s">
        <v>3401</v>
      </c>
      <c r="X324" s="164" t="s">
        <v>174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110</v>
      </c>
      <c r="AC324" s="95"/>
      <c r="AD324" s="95" t="s">
        <v>3308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2548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2528</v>
      </c>
      <c r="B325" s="239" t="s">
        <v>3402</v>
      </c>
      <c r="C325" s="330" t="s">
        <v>3403</v>
      </c>
      <c r="D325" s="319" t="s">
        <v>2531</v>
      </c>
      <c r="E325" s="319" t="s">
        <v>29</v>
      </c>
      <c r="F325" s="95" t="s">
        <v>2544</v>
      </c>
      <c r="G325" s="44" t="str">
        <f t="shared" si="1"/>
        <v>Augusto</v>
      </c>
      <c r="H325" s="331" t="s">
        <v>180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2545</v>
      </c>
      <c r="S325" s="332">
        <v>43865.0</v>
      </c>
      <c r="T325" s="169"/>
      <c r="U325" s="169"/>
      <c r="V325" s="45" t="s">
        <v>99</v>
      </c>
      <c r="W325" s="13" t="s">
        <v>3404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110</v>
      </c>
      <c r="AC325" s="95"/>
      <c r="AD325" s="95" t="s">
        <v>2584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2528</v>
      </c>
      <c r="B326" s="239" t="s">
        <v>3405</v>
      </c>
      <c r="C326" s="330" t="s">
        <v>3406</v>
      </c>
      <c r="D326" s="319" t="s">
        <v>2531</v>
      </c>
      <c r="E326" s="319" t="s">
        <v>29</v>
      </c>
      <c r="F326" s="95" t="s">
        <v>2532</v>
      </c>
      <c r="G326" s="44" t="str">
        <f t="shared" si="1"/>
        <v>Augusto</v>
      </c>
      <c r="H326" s="331" t="s">
        <v>180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98</v>
      </c>
      <c r="N326" s="333">
        <v>0.012</v>
      </c>
      <c r="O326" s="319" t="s">
        <v>2533</v>
      </c>
      <c r="P326" s="322">
        <v>0.0</v>
      </c>
      <c r="Q326" s="95" t="str">
        <f>IFERROR(VLOOKUP(F326,'Cadastro de assessores'!A:B,2,FALSE),"Não Cadastrado")</f>
        <v>17573</v>
      </c>
      <c r="R326" s="95" t="s">
        <v>2545</v>
      </c>
      <c r="S326" s="332">
        <v>43840.0</v>
      </c>
      <c r="T326" s="169"/>
      <c r="U326" s="169"/>
      <c r="V326" s="45" t="s">
        <v>99</v>
      </c>
      <c r="W326" s="13" t="s">
        <v>2796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2923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2548</v>
      </c>
      <c r="BJ326" s="171">
        <v>0.0</v>
      </c>
      <c r="BK326" s="171" t="s">
        <v>2548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2528</v>
      </c>
      <c r="B327" s="235" t="s">
        <v>3407</v>
      </c>
      <c r="C327" s="330" t="s">
        <v>3408</v>
      </c>
      <c r="D327" s="319" t="s">
        <v>2531</v>
      </c>
      <c r="E327" s="319" t="s">
        <v>29</v>
      </c>
      <c r="F327" s="319" t="s">
        <v>2532</v>
      </c>
      <c r="G327" s="44" t="str">
        <f t="shared" si="1"/>
        <v>Augusto</v>
      </c>
      <c r="H327" s="165" t="s">
        <v>97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98</v>
      </c>
      <c r="N327" s="333">
        <v>0.012</v>
      </c>
      <c r="O327" s="319" t="s">
        <v>2533</v>
      </c>
      <c r="P327" s="322">
        <v>0.0</v>
      </c>
      <c r="Q327" s="319" t="str">
        <f>IFERROR(VLOOKUP(F327,'Cadastro de assessores'!A:B,2,FALSE),"Não Cadastrado")</f>
        <v>17573</v>
      </c>
      <c r="R327" s="319" t="s">
        <v>97</v>
      </c>
      <c r="S327" s="320">
        <v>43844.0</v>
      </c>
      <c r="T327" s="74"/>
      <c r="U327" s="169" t="s">
        <v>3409</v>
      </c>
      <c r="V327" s="45" t="s">
        <v>99</v>
      </c>
      <c r="W327" s="13" t="s">
        <v>3410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110</v>
      </c>
      <c r="AC327" s="95"/>
      <c r="AD327" s="95" t="s">
        <v>2562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2528</v>
      </c>
      <c r="B328" s="317" t="s">
        <v>3411</v>
      </c>
      <c r="C328" s="318" t="s">
        <v>3412</v>
      </c>
      <c r="D328" s="319" t="s">
        <v>2641</v>
      </c>
      <c r="E328" s="319" t="s">
        <v>29</v>
      </c>
      <c r="F328" s="319" t="s">
        <v>2641</v>
      </c>
      <c r="G328" s="44" t="str">
        <f t="shared" si="1"/>
        <v>Breno</v>
      </c>
      <c r="H328" s="165" t="s">
        <v>97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184</v>
      </c>
      <c r="N328" s="321">
        <v>0.008</v>
      </c>
      <c r="O328" s="319" t="s">
        <v>2533</v>
      </c>
      <c r="P328" s="322">
        <v>0.0</v>
      </c>
      <c r="Q328" s="319" t="str">
        <f>IFERROR(VLOOKUP(F328,'Cadastro de assessores'!A:B,2,FALSE),"Não Cadastrado")</f>
        <v>22400</v>
      </c>
      <c r="R328" s="319" t="s">
        <v>97</v>
      </c>
      <c r="S328" s="334">
        <v>43416.0</v>
      </c>
      <c r="T328" s="169"/>
      <c r="U328" s="169"/>
      <c r="V328" s="45" t="s">
        <v>99</v>
      </c>
      <c r="W328" s="324" t="s">
        <v>3413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110</v>
      </c>
      <c r="AC328" s="95"/>
      <c r="AD328" s="95" t="s">
        <v>2605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2528</v>
      </c>
      <c r="B329" s="235" t="s">
        <v>3414</v>
      </c>
      <c r="C329" s="330" t="s">
        <v>3415</v>
      </c>
      <c r="D329" s="319" t="s">
        <v>2531</v>
      </c>
      <c r="E329" s="319" t="s">
        <v>29</v>
      </c>
      <c r="F329" s="95" t="s">
        <v>2544</v>
      </c>
      <c r="G329" s="44" t="str">
        <f t="shared" si="1"/>
        <v>Augusto</v>
      </c>
      <c r="H329" s="331" t="s">
        <v>180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98</v>
      </c>
      <c r="N329" s="333">
        <v>0.012</v>
      </c>
      <c r="O329" s="319" t="s">
        <v>2533</v>
      </c>
      <c r="P329" s="322">
        <v>0.0</v>
      </c>
      <c r="Q329" s="95" t="str">
        <f>IFERROR(VLOOKUP(F329,'Cadastro de assessores'!A:B,2,FALSE),"Não Cadastrado")</f>
        <v>2971</v>
      </c>
      <c r="R329" s="95" t="s">
        <v>2545</v>
      </c>
      <c r="S329" s="332">
        <v>43861.0</v>
      </c>
      <c r="T329" s="169"/>
      <c r="U329" s="169"/>
      <c r="V329" s="45" t="s">
        <v>99</v>
      </c>
      <c r="W329" s="13" t="s">
        <v>3416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2578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2548</v>
      </c>
      <c r="BJ329" s="171">
        <v>0.0</v>
      </c>
      <c r="BK329" s="171" t="s">
        <v>2548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2528</v>
      </c>
      <c r="B330" s="42" t="s">
        <v>2081</v>
      </c>
      <c r="C330" s="329" t="s">
        <v>3417</v>
      </c>
      <c r="D330" s="319" t="s">
        <v>18</v>
      </c>
      <c r="E330" s="319" t="s">
        <v>170</v>
      </c>
      <c r="F330" s="319" t="s">
        <v>171</v>
      </c>
      <c r="G330" s="44" t="str">
        <f t="shared" si="1"/>
        <v>Augusto</v>
      </c>
      <c r="H330" s="165" t="s">
        <v>140</v>
      </c>
      <c r="I330" s="51" t="s">
        <v>213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97</v>
      </c>
      <c r="S330" s="320">
        <v>44295.0</v>
      </c>
      <c r="T330" s="50"/>
      <c r="U330" s="50"/>
      <c r="V330" s="45" t="s">
        <v>99</v>
      </c>
      <c r="W330" s="5" t="s">
        <v>2084</v>
      </c>
      <c r="X330" s="164" t="s">
        <v>174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110</v>
      </c>
      <c r="AC330" s="95"/>
      <c r="AD330" s="95" t="s">
        <v>2660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2528</v>
      </c>
      <c r="B331" s="42" t="s">
        <v>3418</v>
      </c>
      <c r="C331" s="329" t="s">
        <v>3419</v>
      </c>
      <c r="D331" s="319" t="s">
        <v>18</v>
      </c>
      <c r="E331" s="319" t="s">
        <v>170</v>
      </c>
      <c r="F331" s="319" t="s">
        <v>171</v>
      </c>
      <c r="G331" s="44" t="str">
        <f t="shared" si="1"/>
        <v>Augusto</v>
      </c>
      <c r="H331" s="331" t="s">
        <v>180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97</v>
      </c>
      <c r="S331" s="320">
        <v>44319.0</v>
      </c>
      <c r="T331" s="50"/>
      <c r="U331" s="50"/>
      <c r="V331" s="45" t="s">
        <v>99</v>
      </c>
      <c r="W331" s="5" t="s">
        <v>3420</v>
      </c>
      <c r="X331" s="164" t="s">
        <v>174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110</v>
      </c>
      <c r="AC331" s="95"/>
      <c r="AD331" s="95" t="s">
        <v>2591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2528</v>
      </c>
      <c r="B332" s="42" t="s">
        <v>3421</v>
      </c>
      <c r="C332" s="329" t="s">
        <v>3422</v>
      </c>
      <c r="D332" s="319" t="s">
        <v>18</v>
      </c>
      <c r="E332" s="319" t="s">
        <v>170</v>
      </c>
      <c r="F332" s="319" t="s">
        <v>191</v>
      </c>
      <c r="G332" s="44" t="str">
        <f t="shared" si="1"/>
        <v>Augusto</v>
      </c>
      <c r="H332" s="165" t="s">
        <v>140</v>
      </c>
      <c r="I332" s="51" t="s">
        <v>213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97</v>
      </c>
      <c r="S332" s="320">
        <v>44319.0</v>
      </c>
      <c r="T332" s="63"/>
      <c r="U332" s="50" t="s">
        <v>3423</v>
      </c>
      <c r="V332" s="45" t="s">
        <v>99</v>
      </c>
      <c r="W332" s="5" t="s">
        <v>2095</v>
      </c>
      <c r="X332" s="164" t="s">
        <v>174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110</v>
      </c>
      <c r="AC332" s="95"/>
      <c r="AD332" s="95" t="s">
        <v>2591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2528</v>
      </c>
      <c r="B333" s="61" t="s">
        <v>2099</v>
      </c>
      <c r="C333" s="93">
        <v>4534702.0</v>
      </c>
      <c r="D333" s="319" t="s">
        <v>18</v>
      </c>
      <c r="E333" s="319" t="s">
        <v>170</v>
      </c>
      <c r="F333" s="93" t="s">
        <v>191</v>
      </c>
      <c r="G333" s="44" t="str">
        <f t="shared" si="1"/>
        <v>Augusto</v>
      </c>
      <c r="H333" s="165" t="s">
        <v>140</v>
      </c>
      <c r="I333" s="51" t="s">
        <v>213</v>
      </c>
      <c r="J333" s="319" t="str">
        <f t="shared" si="2"/>
        <v>Não</v>
      </c>
      <c r="K333" s="72">
        <v>44462.0</v>
      </c>
      <c r="L333" s="45"/>
      <c r="M333" s="95" t="s">
        <v>184</v>
      </c>
      <c r="N333" s="333">
        <v>0.025</v>
      </c>
      <c r="O333" s="319" t="s">
        <v>185</v>
      </c>
      <c r="P333" s="322">
        <v>0.2</v>
      </c>
      <c r="Q333" s="319" t="str">
        <f>IFERROR(VLOOKUP(F333,'Cadastro de assessores'!A:B,2,FALSE),"Não Cadastrado")</f>
        <v>28411</v>
      </c>
      <c r="R333" s="319" t="s">
        <v>97</v>
      </c>
      <c r="S333" s="72">
        <v>44414.0</v>
      </c>
      <c r="T333" s="63"/>
      <c r="U333" s="50" t="s">
        <v>3424</v>
      </c>
      <c r="V333" s="45" t="s">
        <v>99</v>
      </c>
      <c r="W333" s="5" t="s">
        <v>2102</v>
      </c>
      <c r="X333" s="45" t="s">
        <v>861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110</v>
      </c>
      <c r="AC333" s="95"/>
      <c r="AD333" s="45" t="s">
        <v>3425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2528</v>
      </c>
      <c r="B334" s="394" t="s">
        <v>3426</v>
      </c>
      <c r="C334" s="395" t="s">
        <v>3427</v>
      </c>
      <c r="D334" s="319" t="s">
        <v>2531</v>
      </c>
      <c r="E334" s="319" t="s">
        <v>29</v>
      </c>
      <c r="F334" s="356" t="s">
        <v>2532</v>
      </c>
      <c r="G334" s="44" t="str">
        <f t="shared" si="1"/>
        <v>Augusto</v>
      </c>
      <c r="H334" s="165" t="s">
        <v>140</v>
      </c>
      <c r="I334" s="51" t="s">
        <v>213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140</v>
      </c>
      <c r="S334" s="396">
        <v>43649.0</v>
      </c>
      <c r="T334" s="398" t="s">
        <v>2571</v>
      </c>
      <c r="U334" s="41"/>
      <c r="V334" s="45" t="s">
        <v>99</v>
      </c>
      <c r="W334" s="399" t="s">
        <v>3428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110</v>
      </c>
      <c r="AC334" s="95"/>
      <c r="AD334" s="356" t="s">
        <v>3104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2548</v>
      </c>
      <c r="BJ334" s="327">
        <v>0.0</v>
      </c>
      <c r="BK334" s="327" t="s">
        <v>2548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2528</v>
      </c>
      <c r="B335" s="394" t="s">
        <v>3429</v>
      </c>
      <c r="C335" s="395" t="s">
        <v>3430</v>
      </c>
      <c r="D335" s="319" t="s">
        <v>95</v>
      </c>
      <c r="E335" s="319" t="s">
        <v>29</v>
      </c>
      <c r="F335" s="356" t="s">
        <v>3431</v>
      </c>
      <c r="G335" s="44" t="str">
        <f t="shared" si="1"/>
        <v>Augusto</v>
      </c>
      <c r="H335" s="165" t="s">
        <v>140</v>
      </c>
      <c r="I335" s="51" t="s">
        <v>213</v>
      </c>
      <c r="J335" s="319" t="str">
        <f t="shared" si="2"/>
        <v>Não</v>
      </c>
      <c r="K335" s="396"/>
      <c r="L335" s="356"/>
      <c r="M335" s="95" t="s">
        <v>98</v>
      </c>
      <c r="N335" s="397">
        <v>0.012</v>
      </c>
      <c r="O335" s="319" t="s">
        <v>2533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99</v>
      </c>
      <c r="W335" s="399" t="s">
        <v>3432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110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2548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2528</v>
      </c>
      <c r="B336" s="367" t="s">
        <v>3433</v>
      </c>
      <c r="C336" s="330" t="s">
        <v>3434</v>
      </c>
      <c r="D336" s="319" t="s">
        <v>18</v>
      </c>
      <c r="E336" s="319" t="s">
        <v>170</v>
      </c>
      <c r="F336" s="95" t="s">
        <v>171</v>
      </c>
      <c r="G336" s="44" t="str">
        <f t="shared" si="1"/>
        <v>Augusto</v>
      </c>
      <c r="H336" s="331" t="s">
        <v>180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2545</v>
      </c>
      <c r="S336" s="332">
        <v>44278.0</v>
      </c>
      <c r="T336" s="169"/>
      <c r="U336" s="169"/>
      <c r="V336" s="45" t="s">
        <v>362</v>
      </c>
      <c r="W336" s="13" t="s">
        <v>3435</v>
      </c>
      <c r="X336" s="164" t="s">
        <v>174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2591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2548</v>
      </c>
      <c r="BJ336" s="171">
        <v>0.0</v>
      </c>
      <c r="BK336" s="171" t="s">
        <v>2548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2528</v>
      </c>
      <c r="B337" s="235" t="s">
        <v>3436</v>
      </c>
      <c r="C337" s="219" t="s">
        <v>3437</v>
      </c>
      <c r="D337" s="319" t="s">
        <v>18</v>
      </c>
      <c r="E337" s="319" t="s">
        <v>170</v>
      </c>
      <c r="F337" s="319" t="s">
        <v>191</v>
      </c>
      <c r="G337" s="44" t="str">
        <f t="shared" si="1"/>
        <v>Augusto</v>
      </c>
      <c r="H337" s="165" t="s">
        <v>140</v>
      </c>
      <c r="I337" s="51" t="s">
        <v>213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2533</v>
      </c>
      <c r="P337" s="322">
        <v>0.0</v>
      </c>
      <c r="Q337" s="319" t="str">
        <f>IFERROR(VLOOKUP(F337,'Cadastro de assessores'!A:B,2,FALSE),"Não Cadastrado")</f>
        <v>28411</v>
      </c>
      <c r="R337" s="319" t="s">
        <v>97</v>
      </c>
      <c r="S337" s="320">
        <v>44238.0</v>
      </c>
      <c r="T337" s="63"/>
      <c r="U337" s="169" t="s">
        <v>2908</v>
      </c>
      <c r="V337" s="45" t="s">
        <v>362</v>
      </c>
      <c r="W337" s="13" t="s">
        <v>3438</v>
      </c>
      <c r="X337" s="164" t="s">
        <v>174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110</v>
      </c>
      <c r="AC337" s="95"/>
      <c r="AD337" s="95" t="s">
        <v>2751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2528</v>
      </c>
      <c r="B338" s="61" t="s">
        <v>3439</v>
      </c>
      <c r="C338" s="329" t="s">
        <v>3440</v>
      </c>
      <c r="D338" s="319" t="s">
        <v>18</v>
      </c>
      <c r="E338" s="319" t="s">
        <v>170</v>
      </c>
      <c r="F338" s="95" t="s">
        <v>171</v>
      </c>
      <c r="G338" s="44" t="str">
        <f t="shared" si="1"/>
        <v>Augusto</v>
      </c>
      <c r="H338" s="165" t="s">
        <v>97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184</v>
      </c>
      <c r="N338" s="321">
        <v>0.025</v>
      </c>
      <c r="O338" s="319" t="s">
        <v>185</v>
      </c>
      <c r="P338" s="322">
        <v>0.2</v>
      </c>
      <c r="Q338" s="319"/>
      <c r="R338" s="319"/>
      <c r="S338" s="72"/>
      <c r="T338" s="169"/>
      <c r="U338" s="169"/>
      <c r="V338" s="45" t="s">
        <v>99</v>
      </c>
      <c r="W338" s="5" t="s">
        <v>3441</v>
      </c>
      <c r="X338" s="5" t="s">
        <v>174</v>
      </c>
      <c r="Y338" s="51" t="str">
        <f t="shared" si="3"/>
        <v>Ativo</v>
      </c>
      <c r="Z338" s="325"/>
      <c r="AA338" s="95" t="str">
        <f t="shared" si="7"/>
        <v/>
      </c>
      <c r="AB338" s="13" t="s">
        <v>110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2528</v>
      </c>
      <c r="B339" s="61" t="s">
        <v>3439</v>
      </c>
      <c r="C339" s="329" t="s">
        <v>3442</v>
      </c>
      <c r="D339" s="319" t="s">
        <v>18</v>
      </c>
      <c r="E339" s="319" t="s">
        <v>170</v>
      </c>
      <c r="F339" s="95" t="s">
        <v>171</v>
      </c>
      <c r="G339" s="44" t="str">
        <f t="shared" si="1"/>
        <v>Breno</v>
      </c>
      <c r="H339" s="165" t="s">
        <v>97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98</v>
      </c>
      <c r="N339" s="321">
        <v>0.012</v>
      </c>
      <c r="O339" s="319" t="s">
        <v>2533</v>
      </c>
      <c r="P339" s="322">
        <v>0.0</v>
      </c>
      <c r="Q339" s="319" t="str">
        <f>IFERROR(VLOOKUP(F339,'Cadastro de assessores'!A:B,2,FALSE),"Não Cadastrado")</f>
        <v>250</v>
      </c>
      <c r="R339" s="319" t="s">
        <v>97</v>
      </c>
      <c r="S339" s="72">
        <v>44644.0</v>
      </c>
      <c r="T339" s="169"/>
      <c r="U339" s="169"/>
      <c r="V339" s="45" t="s">
        <v>99</v>
      </c>
      <c r="W339" s="5" t="s">
        <v>3441</v>
      </c>
      <c r="X339" s="164" t="s">
        <v>174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110</v>
      </c>
      <c r="AC339" s="95"/>
      <c r="AD339" s="95" t="s">
        <v>2591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2528</v>
      </c>
      <c r="B340" s="55" t="s">
        <v>3439</v>
      </c>
      <c r="C340" s="21" t="s">
        <v>3443</v>
      </c>
      <c r="D340" s="324" t="s">
        <v>18</v>
      </c>
      <c r="E340" s="324" t="s">
        <v>170</v>
      </c>
      <c r="F340" s="95" t="s">
        <v>171</v>
      </c>
      <c r="G340" s="44" t="str">
        <f t="shared" si="1"/>
        <v>Augusto</v>
      </c>
      <c r="H340" s="331" t="s">
        <v>97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382</v>
      </c>
      <c r="N340" s="381">
        <v>0.005</v>
      </c>
      <c r="O340" s="324" t="s">
        <v>2533</v>
      </c>
      <c r="P340" s="382">
        <v>0.0</v>
      </c>
      <c r="Q340" s="319"/>
      <c r="R340" s="319"/>
      <c r="S340" s="72"/>
      <c r="T340" s="169"/>
      <c r="U340" s="335" t="s">
        <v>3444</v>
      </c>
      <c r="V340" s="24" t="s">
        <v>99</v>
      </c>
      <c r="W340" s="5" t="s">
        <v>3441</v>
      </c>
      <c r="X340" s="164" t="s">
        <v>174</v>
      </c>
      <c r="Y340" s="51" t="str">
        <f t="shared" si="3"/>
        <v>Inativo</v>
      </c>
      <c r="Z340" s="325"/>
      <c r="AA340" s="95"/>
      <c r="AB340" s="13" t="s">
        <v>110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2528</v>
      </c>
      <c r="B341" s="239" t="s">
        <v>3445</v>
      </c>
      <c r="C341" s="330" t="s">
        <v>3446</v>
      </c>
      <c r="D341" s="319" t="s">
        <v>2531</v>
      </c>
      <c r="E341" s="319" t="s">
        <v>29</v>
      </c>
      <c r="F341" s="95" t="s">
        <v>2544</v>
      </c>
      <c r="G341" s="44" t="str">
        <f t="shared" si="1"/>
        <v>Augusto</v>
      </c>
      <c r="H341" s="331" t="s">
        <v>180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2545</v>
      </c>
      <c r="S341" s="332">
        <v>43607.0</v>
      </c>
      <c r="T341" s="169"/>
      <c r="U341" s="74"/>
      <c r="V341" s="45" t="s">
        <v>99</v>
      </c>
      <c r="W341" s="13" t="s">
        <v>3447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2923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2548</v>
      </c>
      <c r="BJ341" s="171">
        <v>0.0</v>
      </c>
      <c r="BK341" s="171" t="s">
        <v>2548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2528</v>
      </c>
      <c r="B342" s="61" t="s">
        <v>2133</v>
      </c>
      <c r="C342" s="329" t="s">
        <v>3448</v>
      </c>
      <c r="D342" s="319" t="s">
        <v>18</v>
      </c>
      <c r="E342" s="319" t="s">
        <v>170</v>
      </c>
      <c r="F342" s="319" t="s">
        <v>171</v>
      </c>
      <c r="G342" s="44" t="str">
        <f t="shared" si="1"/>
        <v>Augusto</v>
      </c>
      <c r="H342" s="165" t="s">
        <v>140</v>
      </c>
      <c r="I342" s="51" t="s">
        <v>213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97</v>
      </c>
      <c r="S342" s="320">
        <v>44595.0</v>
      </c>
      <c r="T342" s="74"/>
      <c r="U342" s="169" t="s">
        <v>3449</v>
      </c>
      <c r="V342" s="45" t="s">
        <v>99</v>
      </c>
      <c r="W342" s="5" t="s">
        <v>2135</v>
      </c>
      <c r="X342" s="164" t="s">
        <v>174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110</v>
      </c>
      <c r="AC342" s="95"/>
      <c r="AD342" s="95" t="s">
        <v>2591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2528</v>
      </c>
      <c r="B343" s="61" t="s">
        <v>2133</v>
      </c>
      <c r="C343" s="329" t="s">
        <v>3450</v>
      </c>
      <c r="D343" s="319" t="s">
        <v>18</v>
      </c>
      <c r="E343" s="319" t="s">
        <v>170</v>
      </c>
      <c r="F343" s="319" t="s">
        <v>171</v>
      </c>
      <c r="G343" s="44" t="str">
        <f t="shared" si="1"/>
        <v>Augusto</v>
      </c>
      <c r="H343" s="165" t="s">
        <v>140</v>
      </c>
      <c r="I343" s="51" t="s">
        <v>213</v>
      </c>
      <c r="J343" s="319" t="str">
        <f t="shared" si="2"/>
        <v>Não</v>
      </c>
      <c r="K343" s="319"/>
      <c r="L343" s="45"/>
      <c r="M343" s="45" t="s">
        <v>2895</v>
      </c>
      <c r="N343" s="321">
        <v>0.01</v>
      </c>
      <c r="O343" s="319" t="s">
        <v>2533</v>
      </c>
      <c r="P343" s="322">
        <v>0.0</v>
      </c>
      <c r="Q343" s="319" t="str">
        <f>IFERROR(VLOOKUP(F343,'Cadastro de assessores'!A:B,2,FALSE),"Não Cadastrado")</f>
        <v>250</v>
      </c>
      <c r="R343" s="319" t="s">
        <v>2582</v>
      </c>
      <c r="S343" s="95" t="s">
        <v>2582</v>
      </c>
      <c r="T343" s="169"/>
      <c r="U343" s="169"/>
      <c r="V343" s="45" t="s">
        <v>99</v>
      </c>
      <c r="W343" s="5" t="s">
        <v>2135</v>
      </c>
      <c r="X343" s="164" t="s">
        <v>174</v>
      </c>
      <c r="Y343" s="51" t="str">
        <f t="shared" si="3"/>
        <v>Inativo</v>
      </c>
      <c r="Z343" s="325"/>
      <c r="AA343" s="95" t="str">
        <f t="shared" si="8"/>
        <v/>
      </c>
      <c r="AB343" s="13" t="s">
        <v>101</v>
      </c>
      <c r="AC343" s="95"/>
      <c r="AD343" s="95" t="s">
        <v>2591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2548</v>
      </c>
      <c r="BJ343" s="327">
        <v>0.0</v>
      </c>
      <c r="BK343" s="327" t="s">
        <v>2548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2528</v>
      </c>
      <c r="B344" s="235" t="s">
        <v>3451</v>
      </c>
      <c r="C344" s="330" t="s">
        <v>3452</v>
      </c>
      <c r="D344" s="319" t="s">
        <v>2641</v>
      </c>
      <c r="E344" s="319" t="s">
        <v>29</v>
      </c>
      <c r="F344" s="95" t="s">
        <v>2641</v>
      </c>
      <c r="G344" s="44" t="str">
        <f t="shared" si="1"/>
        <v>Augusto</v>
      </c>
      <c r="H344" s="331" t="s">
        <v>180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184</v>
      </c>
      <c r="N344" s="333">
        <v>0.025</v>
      </c>
      <c r="O344" s="319" t="s">
        <v>185</v>
      </c>
      <c r="P344" s="322">
        <v>0.2</v>
      </c>
      <c r="Q344" s="95" t="str">
        <f>IFERROR(VLOOKUP(F344,'Cadastro de assessores'!A:B,2,FALSE),"Não Cadastrado")</f>
        <v>22400</v>
      </c>
      <c r="R344" s="95" t="s">
        <v>2545</v>
      </c>
      <c r="S344" s="332">
        <v>43990.0</v>
      </c>
      <c r="T344" s="169"/>
      <c r="U344" s="169"/>
      <c r="V344" s="45" t="s">
        <v>99</v>
      </c>
      <c r="W344" s="13" t="s">
        <v>3453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3454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2548</v>
      </c>
      <c r="BJ344" s="171">
        <v>0.0</v>
      </c>
      <c r="BK344" s="171" t="s">
        <v>2548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2528</v>
      </c>
      <c r="B345" s="42" t="s">
        <v>3455</v>
      </c>
      <c r="C345" s="365" t="s">
        <v>3456</v>
      </c>
      <c r="D345" s="319" t="s">
        <v>18</v>
      </c>
      <c r="E345" s="319" t="s">
        <v>170</v>
      </c>
      <c r="F345" s="95" t="s">
        <v>2616</v>
      </c>
      <c r="G345" s="44" t="str">
        <f t="shared" si="1"/>
        <v>Augusto</v>
      </c>
      <c r="H345" s="331" t="s">
        <v>180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98</v>
      </c>
      <c r="N345" s="333">
        <v>0.012</v>
      </c>
      <c r="O345" s="319" t="s">
        <v>2533</v>
      </c>
      <c r="P345" s="322">
        <v>0.0</v>
      </c>
      <c r="Q345" s="95" t="str">
        <f>IFERROR(VLOOKUP(F345,'Cadastro de assessores'!A:B,2,FALSE),"Não Cadastrado")</f>
        <v>22066</v>
      </c>
      <c r="R345" s="95" t="s">
        <v>2545</v>
      </c>
      <c r="S345" s="332">
        <v>44322.0</v>
      </c>
      <c r="T345" s="97"/>
      <c r="U345" s="50" t="s">
        <v>3457</v>
      </c>
      <c r="V345" s="45" t="s">
        <v>99</v>
      </c>
      <c r="W345" s="5" t="s">
        <v>3458</v>
      </c>
      <c r="X345" s="164" t="s">
        <v>174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110</v>
      </c>
      <c r="AC345" s="95"/>
      <c r="AD345" s="95" t="s">
        <v>3020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2548</v>
      </c>
      <c r="BJ345" s="171">
        <v>0.0</v>
      </c>
      <c r="BK345" s="171" t="s">
        <v>2548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2528</v>
      </c>
      <c r="B346" s="235" t="s">
        <v>2155</v>
      </c>
      <c r="C346" s="219" t="s">
        <v>3459</v>
      </c>
      <c r="D346" s="319" t="s">
        <v>18</v>
      </c>
      <c r="E346" s="319" t="s">
        <v>170</v>
      </c>
      <c r="F346" s="319" t="s">
        <v>171</v>
      </c>
      <c r="G346" s="44" t="str">
        <f t="shared" si="1"/>
        <v>Augusto</v>
      </c>
      <c r="H346" s="331" t="s">
        <v>140</v>
      </c>
      <c r="I346" s="51" t="s">
        <v>213</v>
      </c>
      <c r="J346" s="319" t="str">
        <f t="shared" si="2"/>
        <v>Não</v>
      </c>
      <c r="K346" s="320">
        <v>44280.0</v>
      </c>
      <c r="L346" s="45"/>
      <c r="M346" s="95" t="s">
        <v>263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97</v>
      </c>
      <c r="S346" s="320">
        <v>44280.0</v>
      </c>
      <c r="T346" s="63"/>
      <c r="U346" s="335" t="s">
        <v>3460</v>
      </c>
      <c r="V346" s="45" t="s">
        <v>99</v>
      </c>
      <c r="W346" s="13" t="s">
        <v>2157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110</v>
      </c>
      <c r="AC346" s="95"/>
      <c r="AD346" s="95" t="s">
        <v>2578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2528</v>
      </c>
      <c r="B347" s="61" t="s">
        <v>2158</v>
      </c>
      <c r="C347" s="329" t="s">
        <v>3461</v>
      </c>
      <c r="D347" s="319" t="s">
        <v>18</v>
      </c>
      <c r="E347" s="319" t="s">
        <v>170</v>
      </c>
      <c r="F347" s="319" t="s">
        <v>191</v>
      </c>
      <c r="G347" s="44" t="str">
        <f t="shared" si="1"/>
        <v>Augusto</v>
      </c>
      <c r="H347" s="331" t="s">
        <v>140</v>
      </c>
      <c r="I347" s="51" t="s">
        <v>213</v>
      </c>
      <c r="J347" s="319" t="str">
        <f t="shared" si="2"/>
        <v>Não</v>
      </c>
      <c r="K347" s="320">
        <v>44615.0</v>
      </c>
      <c r="L347" s="45"/>
      <c r="M347" s="95" t="s">
        <v>98</v>
      </c>
      <c r="N347" s="333">
        <v>0.012</v>
      </c>
      <c r="O347" s="319" t="s">
        <v>2533</v>
      </c>
      <c r="P347" s="322">
        <v>0.0</v>
      </c>
      <c r="Q347" s="319" t="str">
        <f>IFERROR(VLOOKUP(F347,'Cadastro de assessores'!A:B,2,FALSE),"Não Cadastrado")</f>
        <v>28411</v>
      </c>
      <c r="R347" s="319" t="s">
        <v>97</v>
      </c>
      <c r="S347" s="320">
        <v>44615.0</v>
      </c>
      <c r="T347" s="50"/>
      <c r="U347" s="50"/>
      <c r="V347" s="45" t="s">
        <v>99</v>
      </c>
      <c r="W347" s="5" t="s">
        <v>2161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110</v>
      </c>
      <c r="AC347" s="95"/>
      <c r="AD347" s="45" t="s">
        <v>3462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2528</v>
      </c>
      <c r="B348" s="61" t="s">
        <v>3463</v>
      </c>
      <c r="C348" s="93">
        <v>4341602.0</v>
      </c>
      <c r="D348" s="319" t="s">
        <v>18</v>
      </c>
      <c r="E348" s="319" t="s">
        <v>170</v>
      </c>
      <c r="F348" s="93" t="s">
        <v>191</v>
      </c>
      <c r="G348" s="44" t="str">
        <f t="shared" si="1"/>
        <v>Augusto</v>
      </c>
      <c r="H348" s="165" t="s">
        <v>140</v>
      </c>
      <c r="I348" s="51" t="s">
        <v>213</v>
      </c>
      <c r="J348" s="319" t="str">
        <f t="shared" si="2"/>
        <v>Não</v>
      </c>
      <c r="K348" s="72">
        <v>44462.0</v>
      </c>
      <c r="L348" s="45"/>
      <c r="M348" s="95" t="s">
        <v>263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97</v>
      </c>
      <c r="S348" s="72">
        <v>44455.0</v>
      </c>
      <c r="T348" s="50"/>
      <c r="U348" s="50"/>
      <c r="V348" s="45" t="s">
        <v>99</v>
      </c>
      <c r="W348" s="5" t="s">
        <v>2161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110</v>
      </c>
      <c r="AC348" s="95"/>
      <c r="AD348" s="45" t="s">
        <v>3464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2528</v>
      </c>
      <c r="B349" s="317" t="s">
        <v>3465</v>
      </c>
      <c r="C349" s="318" t="s">
        <v>3466</v>
      </c>
      <c r="D349" s="319" t="s">
        <v>2641</v>
      </c>
      <c r="E349" s="319" t="s">
        <v>29</v>
      </c>
      <c r="F349" s="319" t="s">
        <v>2641</v>
      </c>
      <c r="G349" s="44" t="str">
        <f t="shared" si="1"/>
        <v>Augusto</v>
      </c>
      <c r="H349" s="165" t="s">
        <v>97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184</v>
      </c>
      <c r="N349" s="321">
        <v>0.01</v>
      </c>
      <c r="O349" s="319" t="s">
        <v>2533</v>
      </c>
      <c r="P349" s="322">
        <v>0.0</v>
      </c>
      <c r="Q349" s="319" t="str">
        <f>IFERROR(VLOOKUP(F349,'Cadastro de assessores'!A:B,2,FALSE),"Não Cadastrado")</f>
        <v>22400</v>
      </c>
      <c r="R349" s="319" t="s">
        <v>97</v>
      </c>
      <c r="S349" s="320">
        <v>43537.0</v>
      </c>
      <c r="T349" s="169"/>
      <c r="U349" s="169"/>
      <c r="V349" s="45" t="s">
        <v>99</v>
      </c>
      <c r="W349" s="324" t="s">
        <v>3467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110</v>
      </c>
      <c r="AC349" s="95"/>
      <c r="AD349" s="95" t="s">
        <v>3468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2528</v>
      </c>
      <c r="B350" s="239" t="s">
        <v>3469</v>
      </c>
      <c r="C350" s="330" t="s">
        <v>3470</v>
      </c>
      <c r="D350" s="319" t="s">
        <v>2531</v>
      </c>
      <c r="E350" s="319" t="s">
        <v>29</v>
      </c>
      <c r="F350" s="95" t="s">
        <v>2544</v>
      </c>
      <c r="G350" s="44" t="str">
        <f t="shared" si="1"/>
        <v>Augusto</v>
      </c>
      <c r="H350" s="331" t="s">
        <v>180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2545</v>
      </c>
      <c r="S350" s="332">
        <v>43539.0</v>
      </c>
      <c r="T350" s="169"/>
      <c r="U350" s="169"/>
      <c r="V350" s="45" t="s">
        <v>99</v>
      </c>
      <c r="W350" s="13" t="s">
        <v>3471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2657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2548</v>
      </c>
      <c r="BJ350" s="171">
        <v>0.0</v>
      </c>
      <c r="BK350" s="171" t="s">
        <v>2548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2528</v>
      </c>
      <c r="B351" s="239" t="s">
        <v>3469</v>
      </c>
      <c r="C351" s="330" t="s">
        <v>3472</v>
      </c>
      <c r="D351" s="319" t="s">
        <v>2531</v>
      </c>
      <c r="E351" s="319" t="s">
        <v>29</v>
      </c>
      <c r="F351" s="95" t="s">
        <v>2544</v>
      </c>
      <c r="G351" s="44" t="str">
        <f t="shared" si="1"/>
        <v>Augusto</v>
      </c>
      <c r="H351" s="331" t="s">
        <v>180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188</v>
      </c>
      <c r="N351" s="333">
        <v>0.008</v>
      </c>
      <c r="O351" s="319" t="s">
        <v>2533</v>
      </c>
      <c r="P351" s="322">
        <v>0.0</v>
      </c>
      <c r="Q351" s="95" t="str">
        <f>IFERROR(VLOOKUP(F351,'Cadastro de assessores'!A:B,2,FALSE),"Não Cadastrado")</f>
        <v>2971</v>
      </c>
      <c r="R351" s="95" t="s">
        <v>2545</v>
      </c>
      <c r="S351" s="332">
        <v>44397.0</v>
      </c>
      <c r="T351" s="169"/>
      <c r="U351" s="169"/>
      <c r="V351" s="45" t="s">
        <v>99</v>
      </c>
      <c r="W351" s="13" t="s">
        <v>3471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2657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2548</v>
      </c>
      <c r="BJ351" s="171">
        <v>0.0</v>
      </c>
      <c r="BK351" s="171" t="s">
        <v>2548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2528</v>
      </c>
      <c r="B352" s="235" t="s">
        <v>3473</v>
      </c>
      <c r="C352" s="219" t="s">
        <v>3474</v>
      </c>
      <c r="D352" s="319" t="s">
        <v>18</v>
      </c>
      <c r="E352" s="319" t="s">
        <v>170</v>
      </c>
      <c r="F352" s="319" t="s">
        <v>191</v>
      </c>
      <c r="G352" s="44" t="str">
        <f t="shared" si="1"/>
        <v>Augusto</v>
      </c>
      <c r="H352" s="331" t="s">
        <v>180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184</v>
      </c>
      <c r="N352" s="321">
        <v>0.025</v>
      </c>
      <c r="O352" s="319" t="s">
        <v>185</v>
      </c>
      <c r="P352" s="322">
        <v>0.2</v>
      </c>
      <c r="Q352" s="319" t="str">
        <f>IFERROR(VLOOKUP(F352,'Cadastro de assessores'!A:B,2,FALSE),"Não Cadastrado")</f>
        <v>28411</v>
      </c>
      <c r="R352" s="319" t="s">
        <v>97</v>
      </c>
      <c r="S352" s="320">
        <v>44280.0</v>
      </c>
      <c r="T352" s="169"/>
      <c r="U352" s="169"/>
      <c r="V352" s="45" t="s">
        <v>99</v>
      </c>
      <c r="W352" s="13" t="s">
        <v>3475</v>
      </c>
      <c r="X352" s="164" t="s">
        <v>174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110</v>
      </c>
      <c r="AC352" s="95"/>
      <c r="AD352" s="95" t="s">
        <v>2591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2528</v>
      </c>
      <c r="B353" s="235" t="s">
        <v>3476</v>
      </c>
      <c r="C353" s="330" t="s">
        <v>3477</v>
      </c>
      <c r="D353" s="319" t="s">
        <v>2531</v>
      </c>
      <c r="E353" s="319" t="s">
        <v>29</v>
      </c>
      <c r="F353" s="95" t="s">
        <v>2532</v>
      </c>
      <c r="G353" s="44" t="str">
        <f t="shared" si="1"/>
        <v>Augusto</v>
      </c>
      <c r="H353" s="331" t="s">
        <v>180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2545</v>
      </c>
      <c r="S353" s="332">
        <v>44041.0</v>
      </c>
      <c r="T353" s="169"/>
      <c r="U353" s="169"/>
      <c r="V353" s="45" t="s">
        <v>99</v>
      </c>
      <c r="W353" s="13" t="s">
        <v>3478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2923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2548</v>
      </c>
      <c r="BJ353" s="171">
        <v>0.0</v>
      </c>
      <c r="BK353" s="171" t="s">
        <v>2548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2528</v>
      </c>
      <c r="B354" s="61" t="s">
        <v>3479</v>
      </c>
      <c r="C354" s="365" t="s">
        <v>3480</v>
      </c>
      <c r="D354" s="319" t="s">
        <v>18</v>
      </c>
      <c r="E354" s="319" t="s">
        <v>170</v>
      </c>
      <c r="F354" s="164" t="s">
        <v>171</v>
      </c>
      <c r="G354" s="44" t="str">
        <f t="shared" si="1"/>
        <v>Augusto</v>
      </c>
      <c r="H354" s="331" t="s">
        <v>180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2545</v>
      </c>
      <c r="S354" s="72">
        <v>44411.0</v>
      </c>
      <c r="T354" s="169"/>
      <c r="U354" s="169"/>
      <c r="V354" s="45" t="s">
        <v>99</v>
      </c>
      <c r="W354" s="5" t="s">
        <v>3481</v>
      </c>
      <c r="X354" s="164" t="s">
        <v>174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110</v>
      </c>
      <c r="AC354" s="95"/>
      <c r="AD354" s="95" t="s">
        <v>2591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2548</v>
      </c>
      <c r="BJ354" s="171">
        <v>0.0</v>
      </c>
      <c r="BK354" s="171" t="s">
        <v>2548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2528</v>
      </c>
      <c r="B355" s="239" t="s">
        <v>3482</v>
      </c>
      <c r="C355" s="330" t="s">
        <v>3483</v>
      </c>
      <c r="D355" s="319" t="s">
        <v>2641</v>
      </c>
      <c r="E355" s="319" t="s">
        <v>29</v>
      </c>
      <c r="F355" s="95" t="s">
        <v>2641</v>
      </c>
      <c r="G355" s="44" t="str">
        <f t="shared" si="1"/>
        <v>Augusto</v>
      </c>
      <c r="H355" s="331" t="s">
        <v>180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184</v>
      </c>
      <c r="N355" s="333">
        <v>0.01</v>
      </c>
      <c r="O355" s="319" t="s">
        <v>185</v>
      </c>
      <c r="P355" s="322">
        <v>0.2</v>
      </c>
      <c r="Q355" s="95" t="str">
        <f>IFERROR(VLOOKUP(F355,'Cadastro de assessores'!A:B,2,FALSE),"Não Cadastrado")</f>
        <v>22400</v>
      </c>
      <c r="R355" s="95" t="s">
        <v>2545</v>
      </c>
      <c r="S355" s="332">
        <v>43441.0</v>
      </c>
      <c r="T355" s="169"/>
      <c r="U355" s="169"/>
      <c r="V355" s="45" t="s">
        <v>99</v>
      </c>
      <c r="W355" s="13" t="s">
        <v>3484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2638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2548</v>
      </c>
      <c r="BJ355" s="171">
        <v>0.0</v>
      </c>
      <c r="BK355" s="171" t="s">
        <v>2548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2528</v>
      </c>
      <c r="B356" s="61" t="s">
        <v>2217</v>
      </c>
      <c r="C356" s="329" t="s">
        <v>3485</v>
      </c>
      <c r="D356" s="319" t="s">
        <v>18</v>
      </c>
      <c r="E356" s="319" t="s">
        <v>170</v>
      </c>
      <c r="F356" s="319" t="s">
        <v>191</v>
      </c>
      <c r="G356" s="44" t="str">
        <f t="shared" si="1"/>
        <v>Augusto</v>
      </c>
      <c r="H356" s="331" t="s">
        <v>140</v>
      </c>
      <c r="I356" s="51" t="s">
        <v>213</v>
      </c>
      <c r="J356" s="319" t="str">
        <f t="shared" si="2"/>
        <v>Não</v>
      </c>
      <c r="K356" s="72">
        <v>44638.0</v>
      </c>
      <c r="L356" s="95"/>
      <c r="M356" s="95" t="s">
        <v>98</v>
      </c>
      <c r="N356" s="321">
        <v>0.012</v>
      </c>
      <c r="O356" s="319" t="s">
        <v>2533</v>
      </c>
      <c r="P356" s="322">
        <v>0.0</v>
      </c>
      <c r="Q356" s="93" t="str">
        <f>IFERROR(VLOOKUP(F356,'Cadastro de assessores'!A:B,2,FALSE),"Não Cadastrado")</f>
        <v>28411</v>
      </c>
      <c r="R356" s="319" t="s">
        <v>97</v>
      </c>
      <c r="S356" s="72">
        <v>44638.0</v>
      </c>
      <c r="T356" s="169"/>
      <c r="U356" s="169"/>
      <c r="V356" s="45" t="s">
        <v>99</v>
      </c>
      <c r="W356" s="5" t="s">
        <v>2219</v>
      </c>
      <c r="X356" s="164" t="s">
        <v>174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110</v>
      </c>
      <c r="AC356" s="95"/>
      <c r="AD356" s="95" t="s">
        <v>2591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2528</v>
      </c>
      <c r="B357" s="42" t="s">
        <v>2223</v>
      </c>
      <c r="C357" s="329" t="s">
        <v>3486</v>
      </c>
      <c r="D357" s="319" t="s">
        <v>18</v>
      </c>
      <c r="E357" s="319" t="s">
        <v>170</v>
      </c>
      <c r="F357" s="95" t="s">
        <v>171</v>
      </c>
      <c r="G357" s="44" t="str">
        <f t="shared" si="1"/>
        <v>Augusto</v>
      </c>
      <c r="H357" s="331" t="s">
        <v>140</v>
      </c>
      <c r="I357" s="51" t="s">
        <v>213</v>
      </c>
      <c r="J357" s="319" t="str">
        <f t="shared" si="2"/>
        <v>Não</v>
      </c>
      <c r="K357" s="72">
        <v>44365.0</v>
      </c>
      <c r="L357" s="95"/>
      <c r="M357" s="95" t="s">
        <v>98</v>
      </c>
      <c r="N357" s="321">
        <v>0.012</v>
      </c>
      <c r="O357" s="319" t="s">
        <v>2533</v>
      </c>
      <c r="P357" s="322">
        <v>0.0</v>
      </c>
      <c r="Q357" s="93" t="str">
        <f>IFERROR(VLOOKUP(F357,'Cadastro de assessores'!A:B,2,FALSE),"Não Cadastrado")</f>
        <v>250</v>
      </c>
      <c r="R357" s="319" t="s">
        <v>97</v>
      </c>
      <c r="S357" s="72">
        <v>44363.0</v>
      </c>
      <c r="T357" s="50"/>
      <c r="U357" s="50"/>
      <c r="V357" s="45" t="s">
        <v>99</v>
      </c>
      <c r="W357" s="5" t="s">
        <v>2226</v>
      </c>
      <c r="X357" s="164" t="s">
        <v>174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110</v>
      </c>
      <c r="AC357" s="95"/>
      <c r="AD357" s="95" t="s">
        <v>2591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2528</v>
      </c>
      <c r="B358" s="343" t="s">
        <v>3487</v>
      </c>
      <c r="C358" s="330" t="s">
        <v>3488</v>
      </c>
      <c r="D358" s="319" t="s">
        <v>18</v>
      </c>
      <c r="E358" s="319" t="s">
        <v>170</v>
      </c>
      <c r="F358" s="319" t="s">
        <v>171</v>
      </c>
      <c r="G358" s="44" t="str">
        <f t="shared" si="1"/>
        <v>Augusto</v>
      </c>
      <c r="H358" s="165" t="s">
        <v>140</v>
      </c>
      <c r="I358" s="51" t="s">
        <v>213</v>
      </c>
      <c r="J358" s="319" t="str">
        <f t="shared" si="2"/>
        <v>Não</v>
      </c>
      <c r="K358" s="332">
        <v>44263.0</v>
      </c>
      <c r="L358" s="95"/>
      <c r="M358" s="95" t="s">
        <v>98</v>
      </c>
      <c r="N358" s="321">
        <v>0.012</v>
      </c>
      <c r="O358" s="319" t="s">
        <v>2533</v>
      </c>
      <c r="P358" s="322">
        <v>0.0</v>
      </c>
      <c r="Q358" s="319" t="str">
        <f>IFERROR(VLOOKUP(F358,'Cadastro de assessores'!A:B,2,FALSE),"Não Cadastrado")</f>
        <v>250</v>
      </c>
      <c r="R358" s="319" t="s">
        <v>97</v>
      </c>
      <c r="S358" s="332">
        <v>44263.0</v>
      </c>
      <c r="T358" s="74"/>
      <c r="U358" s="169" t="s">
        <v>3489</v>
      </c>
      <c r="V358" s="45" t="s">
        <v>99</v>
      </c>
      <c r="W358" s="324" t="s">
        <v>3490</v>
      </c>
      <c r="X358" s="164" t="s">
        <v>174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110</v>
      </c>
      <c r="AC358" s="95"/>
      <c r="AD358" s="95" t="s">
        <v>2591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2528</v>
      </c>
      <c r="B359" s="343" t="s">
        <v>3487</v>
      </c>
      <c r="C359" s="45">
        <v>858723.0</v>
      </c>
      <c r="D359" s="319" t="s">
        <v>18</v>
      </c>
      <c r="E359" s="319" t="s">
        <v>170</v>
      </c>
      <c r="F359" s="93" t="s">
        <v>171</v>
      </c>
      <c r="G359" s="44" t="str">
        <f t="shared" si="1"/>
        <v>Augusto</v>
      </c>
      <c r="H359" s="165" t="s">
        <v>140</v>
      </c>
      <c r="I359" s="51" t="s">
        <v>213</v>
      </c>
      <c r="J359" s="319" t="str">
        <f t="shared" si="2"/>
        <v>Sim</v>
      </c>
      <c r="K359" s="332">
        <v>44585.0</v>
      </c>
      <c r="L359" s="45"/>
      <c r="M359" s="95" t="s">
        <v>55</v>
      </c>
      <c r="N359" s="321">
        <v>0.007</v>
      </c>
      <c r="O359" s="319" t="s">
        <v>2533</v>
      </c>
      <c r="P359" s="322">
        <v>0.0</v>
      </c>
      <c r="Q359" s="319" t="str">
        <f>IFERROR(VLOOKUP(F359,'Cadastro de assessores'!A:B,2,FALSE),"Não Cadastrado")</f>
        <v>250</v>
      </c>
      <c r="R359" s="319" t="s">
        <v>97</v>
      </c>
      <c r="S359" s="332">
        <v>44585.0</v>
      </c>
      <c r="T359" s="50" t="s">
        <v>3491</v>
      </c>
      <c r="U359" s="50"/>
      <c r="V359" s="45" t="s">
        <v>99</v>
      </c>
      <c r="W359" s="324" t="s">
        <v>3490</v>
      </c>
      <c r="X359" s="164" t="s">
        <v>174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110</v>
      </c>
      <c r="AC359" s="95"/>
      <c r="AD359" s="95" t="s">
        <v>2591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2528</v>
      </c>
      <c r="B360" s="317" t="s">
        <v>3492</v>
      </c>
      <c r="C360" s="318" t="s">
        <v>3493</v>
      </c>
      <c r="D360" s="319" t="s">
        <v>2531</v>
      </c>
      <c r="E360" s="319" t="s">
        <v>29</v>
      </c>
      <c r="F360" s="319" t="s">
        <v>2532</v>
      </c>
      <c r="G360" s="44" t="str">
        <f t="shared" si="1"/>
        <v>Augusto</v>
      </c>
      <c r="H360" s="165" t="s">
        <v>140</v>
      </c>
      <c r="I360" s="51" t="s">
        <v>213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97</v>
      </c>
      <c r="S360" s="320">
        <v>43794.0</v>
      </c>
      <c r="T360" s="74"/>
      <c r="U360" s="169" t="s">
        <v>3494</v>
      </c>
      <c r="V360" s="45" t="s">
        <v>99</v>
      </c>
      <c r="W360" s="324" t="s">
        <v>3495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110</v>
      </c>
      <c r="AC360" s="95"/>
      <c r="AD360" s="95" t="s">
        <v>2823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2528</v>
      </c>
      <c r="B361" s="235" t="s">
        <v>3496</v>
      </c>
      <c r="C361" s="330" t="s">
        <v>3497</v>
      </c>
      <c r="D361" s="319" t="s">
        <v>2531</v>
      </c>
      <c r="E361" s="319" t="s">
        <v>29</v>
      </c>
      <c r="F361" s="95" t="s">
        <v>2532</v>
      </c>
      <c r="G361" s="44" t="str">
        <f t="shared" si="1"/>
        <v>Augusto</v>
      </c>
      <c r="H361" s="331" t="s">
        <v>180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2545</v>
      </c>
      <c r="S361" s="332">
        <v>43717.0</v>
      </c>
      <c r="T361" s="169"/>
      <c r="U361" s="169"/>
      <c r="V361" s="45" t="s">
        <v>99</v>
      </c>
      <c r="W361" s="13" t="s">
        <v>3498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110</v>
      </c>
      <c r="AC361" s="95"/>
      <c r="AD361" s="95" t="s">
        <v>2573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2548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2528</v>
      </c>
      <c r="B362" s="317" t="s">
        <v>3499</v>
      </c>
      <c r="C362" s="318" t="s">
        <v>3500</v>
      </c>
      <c r="D362" s="319" t="s">
        <v>2641</v>
      </c>
      <c r="E362" s="319" t="s">
        <v>29</v>
      </c>
      <c r="F362" s="319" t="s">
        <v>2641</v>
      </c>
      <c r="G362" s="44" t="str">
        <f t="shared" si="1"/>
        <v>Augusto</v>
      </c>
      <c r="H362" s="331" t="s">
        <v>180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184</v>
      </c>
      <c r="N362" s="321">
        <v>0.01</v>
      </c>
      <c r="O362" s="319" t="s">
        <v>185</v>
      </c>
      <c r="P362" s="322">
        <v>0.2</v>
      </c>
      <c r="Q362" s="319" t="str">
        <f>IFERROR(VLOOKUP(F362,'Cadastro de assessores'!A:B,2,FALSE),"Não Cadastrado")</f>
        <v>22400</v>
      </c>
      <c r="R362" s="346" t="s">
        <v>3361</v>
      </c>
      <c r="S362" s="320">
        <v>43375.0</v>
      </c>
      <c r="T362" s="169"/>
      <c r="U362" s="169"/>
      <c r="V362" s="45" t="s">
        <v>99</v>
      </c>
      <c r="W362" s="324" t="s">
        <v>3501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110</v>
      </c>
      <c r="AC362" s="95"/>
      <c r="AD362" s="95" t="s">
        <v>2547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2548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2528</v>
      </c>
      <c r="B363" s="235" t="s">
        <v>3502</v>
      </c>
      <c r="C363" s="219" t="s">
        <v>3503</v>
      </c>
      <c r="D363" s="319" t="s">
        <v>18</v>
      </c>
      <c r="E363" s="319" t="s">
        <v>29</v>
      </c>
      <c r="F363" s="319" t="s">
        <v>3151</v>
      </c>
      <c r="G363" s="44" t="str">
        <f t="shared" si="1"/>
        <v>Breno</v>
      </c>
      <c r="H363" s="165" t="s">
        <v>97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2533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99</v>
      </c>
      <c r="W363" s="13" t="s">
        <v>2248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110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2528</v>
      </c>
      <c r="B364" s="235" t="s">
        <v>2272</v>
      </c>
      <c r="C364" s="219" t="s">
        <v>3504</v>
      </c>
      <c r="D364" s="319" t="s">
        <v>18</v>
      </c>
      <c r="E364" s="319" t="s">
        <v>170</v>
      </c>
      <c r="F364" s="319" t="s">
        <v>191</v>
      </c>
      <c r="G364" s="44" t="str">
        <f t="shared" si="1"/>
        <v>Augusto</v>
      </c>
      <c r="H364" s="165" t="s">
        <v>140</v>
      </c>
      <c r="I364" s="51" t="s">
        <v>213</v>
      </c>
      <c r="J364" s="319" t="str">
        <f t="shared" si="2"/>
        <v>Não</v>
      </c>
      <c r="K364" s="320">
        <v>44279.0</v>
      </c>
      <c r="L364" s="45"/>
      <c r="M364" s="95" t="s">
        <v>263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97</v>
      </c>
      <c r="S364" s="320">
        <v>44230.0</v>
      </c>
      <c r="T364" s="63"/>
      <c r="U364" s="335" t="s">
        <v>3505</v>
      </c>
      <c r="V364" s="45" t="s">
        <v>99</v>
      </c>
      <c r="W364" s="13" t="s">
        <v>2274</v>
      </c>
      <c r="X364" s="164" t="s">
        <v>174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101</v>
      </c>
      <c r="AC364" s="95"/>
      <c r="AD364" s="95" t="s">
        <v>2591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2528</v>
      </c>
      <c r="B365" s="156" t="s">
        <v>3506</v>
      </c>
      <c r="C365" s="144">
        <v>436179.0</v>
      </c>
      <c r="D365" s="319" t="s">
        <v>18</v>
      </c>
      <c r="E365" s="319" t="s">
        <v>170</v>
      </c>
      <c r="F365" s="319" t="s">
        <v>171</v>
      </c>
      <c r="G365" s="44" t="str">
        <f t="shared" si="1"/>
        <v>Augusto</v>
      </c>
      <c r="H365" s="331" t="s">
        <v>180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97</v>
      </c>
      <c r="S365" s="320">
        <v>44599.0</v>
      </c>
      <c r="T365" s="50" t="s">
        <v>3507</v>
      </c>
      <c r="U365" s="50"/>
      <c r="V365" s="45" t="s">
        <v>362</v>
      </c>
      <c r="W365" s="11" t="s">
        <v>3508</v>
      </c>
      <c r="X365" s="45" t="s">
        <v>174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110</v>
      </c>
      <c r="AC365" s="95"/>
      <c r="AD365" s="45" t="s">
        <v>2591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2528</v>
      </c>
      <c r="B366" s="239" t="s">
        <v>3509</v>
      </c>
      <c r="C366" s="330" t="s">
        <v>3510</v>
      </c>
      <c r="D366" s="319" t="s">
        <v>2531</v>
      </c>
      <c r="E366" s="319" t="s">
        <v>29</v>
      </c>
      <c r="F366" s="95" t="s">
        <v>2544</v>
      </c>
      <c r="G366" s="44" t="str">
        <f t="shared" si="1"/>
        <v>Augusto</v>
      </c>
      <c r="H366" s="331" t="s">
        <v>180</v>
      </c>
      <c r="I366" s="46" t="s">
        <v>24</v>
      </c>
      <c r="J366" s="319" t="str">
        <f t="shared" si="2"/>
        <v>Não</v>
      </c>
      <c r="K366" s="95" t="s">
        <v>2581</v>
      </c>
      <c r="L366" s="337">
        <v>44484.0</v>
      </c>
      <c r="M366" s="95" t="s">
        <v>98</v>
      </c>
      <c r="N366" s="333">
        <v>0.005</v>
      </c>
      <c r="O366" s="319" t="s">
        <v>2533</v>
      </c>
      <c r="P366" s="322">
        <v>0.0</v>
      </c>
      <c r="Q366" s="95" t="str">
        <f>IFERROR(VLOOKUP(F366,'Cadastro de assessores'!A:B,2,FALSE),"Não Cadastrado")</f>
        <v>2971</v>
      </c>
      <c r="R366" s="95" t="s">
        <v>2545</v>
      </c>
      <c r="S366" s="95" t="s">
        <v>2581</v>
      </c>
      <c r="T366" s="169"/>
      <c r="U366" s="169"/>
      <c r="V366" s="45" t="s">
        <v>362</v>
      </c>
      <c r="W366" s="13" t="s">
        <v>3511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3512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2548</v>
      </c>
      <c r="BJ366" s="171">
        <v>0.0</v>
      </c>
      <c r="BK366" s="171" t="s">
        <v>2548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2528</v>
      </c>
      <c r="B367" s="239" t="s">
        <v>3509</v>
      </c>
      <c r="C367" s="330" t="s">
        <v>3513</v>
      </c>
      <c r="D367" s="319" t="s">
        <v>2531</v>
      </c>
      <c r="E367" s="319" t="s">
        <v>29</v>
      </c>
      <c r="F367" s="95" t="s">
        <v>2544</v>
      </c>
      <c r="G367" s="44" t="str">
        <f t="shared" si="1"/>
        <v>Augusto</v>
      </c>
      <c r="H367" s="331" t="s">
        <v>180</v>
      </c>
      <c r="I367" s="46" t="s">
        <v>24</v>
      </c>
      <c r="J367" s="319" t="str">
        <f t="shared" si="2"/>
        <v>Não</v>
      </c>
      <c r="K367" s="95" t="s">
        <v>2581</v>
      </c>
      <c r="L367" s="337">
        <v>44484.0</v>
      </c>
      <c r="M367" s="95" t="s">
        <v>184</v>
      </c>
      <c r="N367" s="333">
        <v>0.02</v>
      </c>
      <c r="O367" s="319" t="s">
        <v>185</v>
      </c>
      <c r="P367" s="322">
        <v>0.2</v>
      </c>
      <c r="Q367" s="95" t="str">
        <f>IFERROR(VLOOKUP(F367,'Cadastro de assessores'!A:B,2,FALSE),"Não Cadastrado")</f>
        <v>2971</v>
      </c>
      <c r="R367" s="95" t="s">
        <v>2545</v>
      </c>
      <c r="S367" s="95" t="s">
        <v>2581</v>
      </c>
      <c r="T367" s="169"/>
      <c r="U367" s="169"/>
      <c r="V367" s="45" t="s">
        <v>362</v>
      </c>
      <c r="W367" s="13" t="s">
        <v>3514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3512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2548</v>
      </c>
      <c r="BJ367" s="171">
        <v>0.0</v>
      </c>
      <c r="BK367" s="171" t="s">
        <v>2548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2528</v>
      </c>
      <c r="B368" s="235" t="s">
        <v>3515</v>
      </c>
      <c r="C368" s="330" t="s">
        <v>3516</v>
      </c>
      <c r="D368" s="319" t="s">
        <v>2531</v>
      </c>
      <c r="E368" s="319" t="s">
        <v>29</v>
      </c>
      <c r="F368" s="95" t="s">
        <v>2544</v>
      </c>
      <c r="G368" s="44" t="str">
        <f t="shared" si="1"/>
        <v>Augusto</v>
      </c>
      <c r="H368" s="331" t="s">
        <v>180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2545</v>
      </c>
      <c r="S368" s="332">
        <v>43710.0</v>
      </c>
      <c r="T368" s="169"/>
      <c r="U368" s="169" t="s">
        <v>3517</v>
      </c>
      <c r="V368" s="45" t="s">
        <v>99</v>
      </c>
      <c r="W368" s="13" t="s">
        <v>2292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2596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2548</v>
      </c>
      <c r="BJ368" s="171">
        <v>0.0</v>
      </c>
      <c r="BK368" s="171" t="s">
        <v>2548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2528</v>
      </c>
      <c r="B369" s="42" t="s">
        <v>3518</v>
      </c>
      <c r="C369" s="329" t="s">
        <v>3519</v>
      </c>
      <c r="D369" s="319" t="s">
        <v>18</v>
      </c>
      <c r="E369" s="319" t="s">
        <v>170</v>
      </c>
      <c r="F369" s="93" t="s">
        <v>191</v>
      </c>
      <c r="G369" s="44" t="str">
        <f t="shared" si="1"/>
        <v>Augusto</v>
      </c>
      <c r="H369" s="331" t="s">
        <v>180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98</v>
      </c>
      <c r="N369" s="321">
        <v>0.01</v>
      </c>
      <c r="O369" s="319" t="s">
        <v>2533</v>
      </c>
      <c r="P369" s="322">
        <v>0.0</v>
      </c>
      <c r="Q369" s="93" t="str">
        <f>IFERROR(VLOOKUP(F369,'Cadastro de assessores'!A:B,2,FALSE),"Não Cadastrado")</f>
        <v>28411</v>
      </c>
      <c r="R369" s="319" t="s">
        <v>97</v>
      </c>
      <c r="S369" s="320">
        <v>44340.0</v>
      </c>
      <c r="T369" s="74"/>
      <c r="U369" s="50" t="s">
        <v>3520</v>
      </c>
      <c r="V369" s="45" t="s">
        <v>99</v>
      </c>
      <c r="W369" s="5" t="s">
        <v>3521</v>
      </c>
      <c r="X369" s="164" t="s">
        <v>174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110</v>
      </c>
      <c r="AC369" s="95"/>
      <c r="AD369" s="95" t="s">
        <v>2591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2528</v>
      </c>
      <c r="B370" s="235" t="s">
        <v>3522</v>
      </c>
      <c r="C370" s="219" t="s">
        <v>3523</v>
      </c>
      <c r="D370" s="319" t="s">
        <v>18</v>
      </c>
      <c r="E370" s="319" t="s">
        <v>170</v>
      </c>
      <c r="F370" s="324" t="s">
        <v>522</v>
      </c>
      <c r="G370" s="44" t="str">
        <f t="shared" si="1"/>
        <v>Augusto</v>
      </c>
      <c r="H370" s="165" t="s">
        <v>140</v>
      </c>
      <c r="I370" s="51" t="s">
        <v>213</v>
      </c>
      <c r="J370" s="319" t="str">
        <f t="shared" si="2"/>
        <v>Não</v>
      </c>
      <c r="K370" s="320">
        <v>44272.0</v>
      </c>
      <c r="L370" s="95"/>
      <c r="M370" s="95" t="s">
        <v>98</v>
      </c>
      <c r="N370" s="333">
        <v>0.012</v>
      </c>
      <c r="O370" s="319" t="s">
        <v>2533</v>
      </c>
      <c r="P370" s="322">
        <v>0.0</v>
      </c>
      <c r="Q370" s="319">
        <f>IFERROR(VLOOKUP(F370,'Cadastro de assessores'!A:B,2,FALSE),"Não Cadastrado")</f>
        <v>12362</v>
      </c>
      <c r="R370" s="319" t="s">
        <v>97</v>
      </c>
      <c r="S370" s="320">
        <v>44272.0</v>
      </c>
      <c r="T370" s="169"/>
      <c r="U370" s="169"/>
      <c r="V370" s="45" t="s">
        <v>99</v>
      </c>
      <c r="W370" s="13" t="s">
        <v>2327</v>
      </c>
      <c r="X370" s="164" t="s">
        <v>174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110</v>
      </c>
      <c r="AC370" s="95"/>
      <c r="AD370" s="95" t="s">
        <v>2591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2528</v>
      </c>
      <c r="B371" s="317" t="s">
        <v>3524</v>
      </c>
      <c r="C371" s="318" t="s">
        <v>3525</v>
      </c>
      <c r="D371" s="319" t="s">
        <v>2641</v>
      </c>
      <c r="E371" s="319" t="s">
        <v>29</v>
      </c>
      <c r="F371" s="319" t="s">
        <v>2641</v>
      </c>
      <c r="G371" s="44" t="str">
        <f t="shared" si="1"/>
        <v>Breno</v>
      </c>
      <c r="H371" s="165" t="s">
        <v>97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184</v>
      </c>
      <c r="N371" s="321">
        <v>0.01</v>
      </c>
      <c r="O371" s="319" t="s">
        <v>2533</v>
      </c>
      <c r="P371" s="322">
        <v>0.0</v>
      </c>
      <c r="Q371" s="319" t="str">
        <f>IFERROR(VLOOKUP(F371,'Cadastro de assessores'!A:B,2,FALSE),"Não Cadastrado")</f>
        <v>22400</v>
      </c>
      <c r="R371" s="319" t="s">
        <v>97</v>
      </c>
      <c r="S371" s="334">
        <v>43384.0</v>
      </c>
      <c r="T371" s="169"/>
      <c r="U371" s="169"/>
      <c r="V371" s="45" t="s">
        <v>99</v>
      </c>
      <c r="W371" s="324" t="s">
        <v>3526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110</v>
      </c>
      <c r="AC371" s="95"/>
      <c r="AD371" s="95" t="s">
        <v>2584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2528</v>
      </c>
      <c r="B372" s="239" t="s">
        <v>3527</v>
      </c>
      <c r="C372" s="330" t="s">
        <v>3528</v>
      </c>
      <c r="D372" s="319" t="s">
        <v>2641</v>
      </c>
      <c r="E372" s="319" t="s">
        <v>29</v>
      </c>
      <c r="F372" s="95" t="s">
        <v>2641</v>
      </c>
      <c r="G372" s="44" t="str">
        <f t="shared" si="1"/>
        <v>Augusto</v>
      </c>
      <c r="H372" s="331" t="s">
        <v>180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184</v>
      </c>
      <c r="N372" s="333">
        <v>0.01</v>
      </c>
      <c r="O372" s="319" t="s">
        <v>185</v>
      </c>
      <c r="P372" s="322">
        <v>0.2</v>
      </c>
      <c r="Q372" s="95" t="str">
        <f>IFERROR(VLOOKUP(F372,'Cadastro de assessores'!A:B,2,FALSE),"Não Cadastrado")</f>
        <v>22400</v>
      </c>
      <c r="R372" s="95" t="s">
        <v>2545</v>
      </c>
      <c r="S372" s="332">
        <v>43494.0</v>
      </c>
      <c r="T372" s="169"/>
      <c r="U372" s="169"/>
      <c r="V372" s="45" t="s">
        <v>99</v>
      </c>
      <c r="W372" s="13" t="s">
        <v>3529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2605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2548</v>
      </c>
      <c r="BJ372" s="171">
        <v>0.0</v>
      </c>
      <c r="BK372" s="171" t="s">
        <v>2548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2528</v>
      </c>
      <c r="B373" s="42" t="s">
        <v>3530</v>
      </c>
      <c r="C373" s="329" t="s">
        <v>3531</v>
      </c>
      <c r="D373" s="319" t="s">
        <v>18</v>
      </c>
      <c r="E373" s="319" t="s">
        <v>170</v>
      </c>
      <c r="F373" s="319" t="s">
        <v>171</v>
      </c>
      <c r="G373" s="44" t="str">
        <f t="shared" si="1"/>
        <v>Augusto</v>
      </c>
      <c r="H373" s="331" t="s">
        <v>180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97</v>
      </c>
      <c r="S373" s="320">
        <v>44319.0</v>
      </c>
      <c r="T373" s="50"/>
      <c r="U373" s="323" t="s">
        <v>2812</v>
      </c>
      <c r="V373" s="45" t="s">
        <v>99</v>
      </c>
      <c r="W373" s="5" t="s">
        <v>3532</v>
      </c>
      <c r="X373" s="164" t="s">
        <v>174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110</v>
      </c>
      <c r="AC373" s="95"/>
      <c r="AD373" s="95" t="s">
        <v>2591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2528</v>
      </c>
      <c r="B374" s="317" t="s">
        <v>3533</v>
      </c>
      <c r="C374" s="318" t="s">
        <v>3534</v>
      </c>
      <c r="D374" s="319" t="s">
        <v>2531</v>
      </c>
      <c r="E374" s="319" t="s">
        <v>29</v>
      </c>
      <c r="F374" s="319" t="s">
        <v>2544</v>
      </c>
      <c r="G374" s="44" t="str">
        <f t="shared" si="1"/>
        <v>Augusto</v>
      </c>
      <c r="H374" s="165" t="s">
        <v>140</v>
      </c>
      <c r="I374" s="51" t="s">
        <v>213</v>
      </c>
      <c r="J374" s="319" t="str">
        <f t="shared" si="2"/>
        <v>Sim</v>
      </c>
      <c r="K374" s="334">
        <v>43822.0</v>
      </c>
      <c r="L374" s="95"/>
      <c r="M374" s="95" t="s">
        <v>98</v>
      </c>
      <c r="N374" s="333">
        <v>0.012</v>
      </c>
      <c r="O374" s="319" t="s">
        <v>2533</v>
      </c>
      <c r="P374" s="322">
        <v>0.0</v>
      </c>
      <c r="Q374" s="319" t="str">
        <f>IFERROR(VLOOKUP(F374,'Cadastro de assessores'!A:B,2,FALSE),"Não Cadastrado")</f>
        <v>2971</v>
      </c>
      <c r="R374" s="319" t="s">
        <v>97</v>
      </c>
      <c r="S374" s="334">
        <v>43811.0</v>
      </c>
      <c r="T374" s="169" t="s">
        <v>3535</v>
      </c>
      <c r="U374" s="169"/>
      <c r="V374" s="45" t="s">
        <v>99</v>
      </c>
      <c r="W374" s="324" t="s">
        <v>3536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110</v>
      </c>
      <c r="AC374" s="95"/>
      <c r="AD374" s="95" t="s">
        <v>2573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2528</v>
      </c>
      <c r="B375" s="317" t="s">
        <v>3537</v>
      </c>
      <c r="C375" s="318" t="s">
        <v>3538</v>
      </c>
      <c r="D375" s="319" t="s">
        <v>2641</v>
      </c>
      <c r="E375" s="319" t="s">
        <v>29</v>
      </c>
      <c r="F375" s="319" t="s">
        <v>2641</v>
      </c>
      <c r="G375" s="44" t="str">
        <f t="shared" si="1"/>
        <v>Augusto</v>
      </c>
      <c r="H375" s="331" t="s">
        <v>140</v>
      </c>
      <c r="I375" s="51" t="s">
        <v>213</v>
      </c>
      <c r="J375" s="319" t="str">
        <f t="shared" si="2"/>
        <v>Não</v>
      </c>
      <c r="K375" s="320">
        <v>43538.0</v>
      </c>
      <c r="L375" s="95"/>
      <c r="M375" s="95" t="s">
        <v>184</v>
      </c>
      <c r="N375" s="321">
        <v>0.01</v>
      </c>
      <c r="O375" s="319" t="s">
        <v>2533</v>
      </c>
      <c r="P375" s="322">
        <v>0.0</v>
      </c>
      <c r="Q375" s="319" t="str">
        <f>IFERROR(VLOOKUP(F375,'Cadastro de assessores'!A:B,2,FALSE),"Não Cadastrado")</f>
        <v>22400</v>
      </c>
      <c r="R375" s="319" t="s">
        <v>97</v>
      </c>
      <c r="S375" s="320">
        <v>43538.0</v>
      </c>
      <c r="T375" s="169"/>
      <c r="U375" s="169"/>
      <c r="V375" s="45" t="s">
        <v>99</v>
      </c>
      <c r="W375" s="324" t="s">
        <v>3539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110</v>
      </c>
      <c r="AC375" s="95"/>
      <c r="AD375" s="95" t="s">
        <v>2605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2528</v>
      </c>
      <c r="B376" s="239" t="s">
        <v>3540</v>
      </c>
      <c r="C376" s="330">
        <v>324079.0</v>
      </c>
      <c r="D376" s="319" t="s">
        <v>18</v>
      </c>
      <c r="E376" s="319" t="s">
        <v>170</v>
      </c>
      <c r="F376" s="95" t="s">
        <v>171</v>
      </c>
      <c r="G376" s="44" t="str">
        <f t="shared" si="1"/>
        <v>Augusto</v>
      </c>
      <c r="H376" s="165" t="s">
        <v>140</v>
      </c>
      <c r="I376" s="51" t="s">
        <v>213</v>
      </c>
      <c r="J376" s="319" t="str">
        <f t="shared" si="2"/>
        <v>Não</v>
      </c>
      <c r="K376" s="166">
        <v>44789.0</v>
      </c>
      <c r="L376" s="388"/>
      <c r="M376" s="95" t="s">
        <v>55</v>
      </c>
      <c r="N376" s="333">
        <v>0.007</v>
      </c>
      <c r="O376" s="319" t="s">
        <v>2533</v>
      </c>
      <c r="P376" s="322">
        <v>0.0</v>
      </c>
      <c r="Q376" s="319" t="str">
        <f>IFERROR(VLOOKUP(F376,'Cadastro de assessores'!A:B,2,FALSE),"Não Cadastrado")</f>
        <v>250</v>
      </c>
      <c r="R376" s="95" t="s">
        <v>97</v>
      </c>
      <c r="S376" s="166">
        <v>44770.0</v>
      </c>
      <c r="T376" s="169"/>
      <c r="U376" s="169"/>
      <c r="V376" s="45" t="s">
        <v>99</v>
      </c>
      <c r="W376" s="13" t="s">
        <v>2385</v>
      </c>
      <c r="X376" s="13" t="s">
        <v>174</v>
      </c>
      <c r="Y376" s="51" t="str">
        <f t="shared" si="3"/>
        <v>Ativo</v>
      </c>
      <c r="Z376" s="325"/>
      <c r="AA376" s="95" t="str">
        <f t="shared" si="8"/>
        <v/>
      </c>
      <c r="AB376" s="13" t="s">
        <v>110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2528</v>
      </c>
      <c r="B377" s="61" t="s">
        <v>2408</v>
      </c>
      <c r="C377" s="45">
        <v>5824219.0</v>
      </c>
      <c r="D377" s="319" t="s">
        <v>18</v>
      </c>
      <c r="E377" s="319" t="s">
        <v>170</v>
      </c>
      <c r="F377" s="95" t="s">
        <v>191</v>
      </c>
      <c r="G377" s="44" t="str">
        <f t="shared" si="1"/>
        <v>Augusto</v>
      </c>
      <c r="H377" s="165" t="s">
        <v>140</v>
      </c>
      <c r="I377" s="51" t="s">
        <v>213</v>
      </c>
      <c r="J377" s="319" t="str">
        <f t="shared" si="2"/>
        <v>Não</v>
      </c>
      <c r="K377" s="166">
        <v>44781.0</v>
      </c>
      <c r="L377" s="388"/>
      <c r="M377" s="95" t="s">
        <v>55</v>
      </c>
      <c r="N377" s="333">
        <v>0.007</v>
      </c>
      <c r="O377" s="319" t="s">
        <v>2533</v>
      </c>
      <c r="P377" s="322">
        <v>0.0</v>
      </c>
      <c r="Q377" s="95" t="s">
        <v>3541</v>
      </c>
      <c r="R377" s="95" t="s">
        <v>97</v>
      </c>
      <c r="S377" s="166">
        <v>44770.0</v>
      </c>
      <c r="T377" s="63"/>
      <c r="U377" s="335" t="s">
        <v>3542</v>
      </c>
      <c r="V377" s="45" t="s">
        <v>99</v>
      </c>
      <c r="W377" s="5" t="s">
        <v>2410</v>
      </c>
      <c r="X377" s="13" t="s">
        <v>174</v>
      </c>
      <c r="Y377" s="51" t="str">
        <f t="shared" si="3"/>
        <v>Ativo</v>
      </c>
      <c r="Z377" s="325"/>
      <c r="AA377" s="95" t="str">
        <f t="shared" si="8"/>
        <v/>
      </c>
      <c r="AB377" s="13" t="s">
        <v>110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2528</v>
      </c>
      <c r="B378" s="61" t="s">
        <v>3543</v>
      </c>
      <c r="C378" s="45">
        <v>3583227.0</v>
      </c>
      <c r="D378" s="319" t="s">
        <v>18</v>
      </c>
      <c r="E378" s="319" t="s">
        <v>170</v>
      </c>
      <c r="F378" s="95" t="s">
        <v>2616</v>
      </c>
      <c r="G378" s="44" t="str">
        <f t="shared" si="1"/>
        <v>Augusto</v>
      </c>
      <c r="H378" s="165" t="s">
        <v>140</v>
      </c>
      <c r="I378" s="51" t="s">
        <v>213</v>
      </c>
      <c r="J378" s="319" t="str">
        <f t="shared" si="2"/>
        <v>Não</v>
      </c>
      <c r="K378" s="166"/>
      <c r="L378" s="388"/>
      <c r="M378" s="95" t="s">
        <v>55</v>
      </c>
      <c r="N378" s="333">
        <v>0.007</v>
      </c>
      <c r="O378" s="319" t="s">
        <v>2533</v>
      </c>
      <c r="P378" s="322">
        <v>0.0</v>
      </c>
      <c r="Q378" s="95" t="s">
        <v>3544</v>
      </c>
      <c r="R378" s="95"/>
      <c r="S378" s="166"/>
      <c r="T378" s="169"/>
      <c r="U378" s="169"/>
      <c r="V378" s="45" t="s">
        <v>99</v>
      </c>
      <c r="W378" s="5" t="s">
        <v>3545</v>
      </c>
      <c r="X378" s="13" t="s">
        <v>174</v>
      </c>
      <c r="Y378" s="51" t="str">
        <f t="shared" si="3"/>
        <v>Inativo</v>
      </c>
      <c r="Z378" s="325"/>
      <c r="AA378" s="95" t="str">
        <f t="shared" si="8"/>
        <v/>
      </c>
      <c r="AB378" s="13" t="s">
        <v>110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2528</v>
      </c>
      <c r="B379" s="239" t="s">
        <v>3546</v>
      </c>
      <c r="C379" s="330" t="s">
        <v>3547</v>
      </c>
      <c r="D379" s="319" t="s">
        <v>18</v>
      </c>
      <c r="E379" s="319" t="s">
        <v>29</v>
      </c>
      <c r="F379" s="95" t="s">
        <v>2785</v>
      </c>
      <c r="G379" s="44" t="str">
        <f t="shared" si="1"/>
        <v>Augusto</v>
      </c>
      <c r="H379" s="331" t="s">
        <v>180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2545</v>
      </c>
      <c r="S379" s="337">
        <v>43461.0</v>
      </c>
      <c r="T379" s="169"/>
      <c r="U379" s="169"/>
      <c r="V379" s="45" t="s">
        <v>99</v>
      </c>
      <c r="W379" s="13" t="s">
        <v>3548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2547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2548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2528</v>
      </c>
      <c r="B380" s="42" t="s">
        <v>3549</v>
      </c>
      <c r="C380" s="365" t="s">
        <v>3550</v>
      </c>
      <c r="D380" s="319" t="s">
        <v>18</v>
      </c>
      <c r="E380" s="319" t="s">
        <v>170</v>
      </c>
      <c r="F380" s="164" t="s">
        <v>191</v>
      </c>
      <c r="G380" s="44" t="str">
        <f t="shared" si="1"/>
        <v>Augusto</v>
      </c>
      <c r="H380" s="331" t="s">
        <v>180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2545</v>
      </c>
      <c r="S380" s="332">
        <v>44335.0</v>
      </c>
      <c r="T380" s="50"/>
      <c r="U380" s="50"/>
      <c r="V380" s="45" t="s">
        <v>99</v>
      </c>
      <c r="W380" s="5" t="s">
        <v>3551</v>
      </c>
      <c r="X380" s="164" t="s">
        <v>174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110</v>
      </c>
      <c r="AC380" s="95"/>
      <c r="AD380" s="95" t="s">
        <v>2751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2528</v>
      </c>
      <c r="B381" s="239" t="s">
        <v>3552</v>
      </c>
      <c r="C381" s="330" t="s">
        <v>3553</v>
      </c>
      <c r="D381" s="319" t="s">
        <v>2531</v>
      </c>
      <c r="E381" s="319" t="s">
        <v>29</v>
      </c>
      <c r="F381" s="95" t="s">
        <v>2532</v>
      </c>
      <c r="G381" s="44" t="str">
        <f t="shared" si="1"/>
        <v>Augusto</v>
      </c>
      <c r="H381" s="331" t="s">
        <v>180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184</v>
      </c>
      <c r="N381" s="333">
        <v>0.02</v>
      </c>
      <c r="O381" s="319" t="s">
        <v>185</v>
      </c>
      <c r="P381" s="322">
        <v>0.2</v>
      </c>
      <c r="Q381" s="95" t="str">
        <f>IFERROR(VLOOKUP(F381,'Cadastro de assessores'!A:B,2,FALSE),"Não Cadastrado")</f>
        <v>17573</v>
      </c>
      <c r="R381" s="95" t="s">
        <v>2545</v>
      </c>
      <c r="S381" s="332">
        <v>43738.0</v>
      </c>
      <c r="T381" s="169"/>
      <c r="U381" s="169"/>
      <c r="V381" s="45" t="s">
        <v>99</v>
      </c>
      <c r="W381" s="13" t="s">
        <v>3554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2657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2548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2528</v>
      </c>
      <c r="B382" s="239" t="s">
        <v>3555</v>
      </c>
      <c r="C382" s="330" t="s">
        <v>3556</v>
      </c>
      <c r="D382" s="319" t="s">
        <v>2531</v>
      </c>
      <c r="E382" s="319" t="s">
        <v>29</v>
      </c>
      <c r="F382" s="95" t="s">
        <v>2532</v>
      </c>
      <c r="G382" s="44" t="str">
        <f t="shared" si="1"/>
        <v>Augusto</v>
      </c>
      <c r="H382" s="331" t="s">
        <v>180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2545</v>
      </c>
      <c r="S382" s="332">
        <v>43538.0</v>
      </c>
      <c r="T382" s="169"/>
      <c r="U382" s="74"/>
      <c r="V382" s="45" t="s">
        <v>99</v>
      </c>
      <c r="W382" s="13" t="s">
        <v>3557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2573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2548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2528</v>
      </c>
      <c r="B383" s="239" t="s">
        <v>3555</v>
      </c>
      <c r="C383" s="330" t="s">
        <v>3558</v>
      </c>
      <c r="D383" s="319" t="s">
        <v>2531</v>
      </c>
      <c r="E383" s="319" t="s">
        <v>29</v>
      </c>
      <c r="F383" s="95" t="s">
        <v>2532</v>
      </c>
      <c r="G383" s="44" t="str">
        <f t="shared" si="1"/>
        <v>Augusto</v>
      </c>
      <c r="H383" s="331" t="s">
        <v>180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184</v>
      </c>
      <c r="N383" s="333">
        <v>0.025</v>
      </c>
      <c r="O383" s="319" t="s">
        <v>185</v>
      </c>
      <c r="P383" s="322">
        <v>0.2</v>
      </c>
      <c r="Q383" s="95" t="str">
        <f>IFERROR(VLOOKUP(F383,'Cadastro de assessores'!A:B,2,FALSE),"Não Cadastrado")</f>
        <v>17573</v>
      </c>
      <c r="R383" s="95" t="s">
        <v>2545</v>
      </c>
      <c r="S383" s="332">
        <v>43538.0</v>
      </c>
      <c r="T383" s="169"/>
      <c r="U383" s="169"/>
      <c r="V383" s="45" t="s">
        <v>99</v>
      </c>
      <c r="W383" s="13" t="s">
        <v>3557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2573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2548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2528</v>
      </c>
      <c r="B384" s="235" t="s">
        <v>3559</v>
      </c>
      <c r="C384" s="330" t="s">
        <v>3560</v>
      </c>
      <c r="D384" s="319" t="s">
        <v>2531</v>
      </c>
      <c r="E384" s="319" t="s">
        <v>29</v>
      </c>
      <c r="F384" s="95" t="s">
        <v>2532</v>
      </c>
      <c r="G384" s="44" t="str">
        <f t="shared" si="1"/>
        <v>Augusto</v>
      </c>
      <c r="H384" s="331" t="s">
        <v>180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98</v>
      </c>
      <c r="N384" s="333">
        <v>0.012</v>
      </c>
      <c r="O384" s="319" t="s">
        <v>2533</v>
      </c>
      <c r="P384" s="322">
        <v>0.0</v>
      </c>
      <c r="Q384" s="95" t="str">
        <f>IFERROR(VLOOKUP(F384,'Cadastro de assessores'!A:B,2,FALSE),"Não Cadastrado")</f>
        <v>17573</v>
      </c>
      <c r="R384" s="95" t="s">
        <v>2545</v>
      </c>
      <c r="S384" s="332">
        <v>43843.0</v>
      </c>
      <c r="T384" s="169"/>
      <c r="U384" s="169"/>
      <c r="V384" s="45" t="s">
        <v>99</v>
      </c>
      <c r="W384" s="13" t="s">
        <v>3561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2657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2548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2528</v>
      </c>
      <c r="B385" s="343" t="s">
        <v>3562</v>
      </c>
      <c r="C385" s="330" t="s">
        <v>3563</v>
      </c>
      <c r="D385" s="319" t="s">
        <v>18</v>
      </c>
      <c r="E385" s="319" t="s">
        <v>170</v>
      </c>
      <c r="F385" s="319" t="s">
        <v>191</v>
      </c>
      <c r="G385" s="44" t="str">
        <f t="shared" si="1"/>
        <v>Augusto</v>
      </c>
      <c r="H385" s="165" t="s">
        <v>140</v>
      </c>
      <c r="I385" s="51" t="s">
        <v>213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97</v>
      </c>
      <c r="S385" s="332">
        <v>44252.0</v>
      </c>
      <c r="T385" s="169"/>
      <c r="U385" s="169"/>
      <c r="V385" s="45" t="s">
        <v>99</v>
      </c>
      <c r="W385" s="324" t="s">
        <v>3564</v>
      </c>
      <c r="X385" s="164" t="s">
        <v>174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110</v>
      </c>
      <c r="AC385" s="95"/>
      <c r="AD385" s="95" t="s">
        <v>2541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2528</v>
      </c>
      <c r="B386" s="235" t="s">
        <v>3565</v>
      </c>
      <c r="C386" s="219" t="s">
        <v>3566</v>
      </c>
      <c r="D386" s="319" t="s">
        <v>18</v>
      </c>
      <c r="E386" s="319" t="s">
        <v>170</v>
      </c>
      <c r="F386" s="319" t="s">
        <v>2616</v>
      </c>
      <c r="G386" s="44" t="str">
        <f t="shared" si="1"/>
        <v>Augusto</v>
      </c>
      <c r="H386" s="331" t="s">
        <v>180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97</v>
      </c>
      <c r="S386" s="332">
        <v>44235.0</v>
      </c>
      <c r="T386" s="323"/>
      <c r="U386" s="169" t="s">
        <v>3567</v>
      </c>
      <c r="V386" s="45" t="s">
        <v>99</v>
      </c>
      <c r="W386" s="13" t="s">
        <v>3568</v>
      </c>
      <c r="X386" s="164" t="s">
        <v>174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110</v>
      </c>
      <c r="AC386" s="95"/>
      <c r="AD386" s="95" t="s">
        <v>2591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2528</v>
      </c>
      <c r="B387" s="61" t="s">
        <v>3565</v>
      </c>
      <c r="C387" s="329" t="s">
        <v>3569</v>
      </c>
      <c r="D387" s="319" t="s">
        <v>18</v>
      </c>
      <c r="E387" s="319" t="s">
        <v>170</v>
      </c>
      <c r="F387" s="319" t="s">
        <v>2616</v>
      </c>
      <c r="G387" s="44" t="str">
        <f t="shared" si="1"/>
        <v>Augusto</v>
      </c>
      <c r="H387" s="331" t="s">
        <v>180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2895</v>
      </c>
      <c r="N387" s="321">
        <v>0.01</v>
      </c>
      <c r="O387" s="319" t="s">
        <v>2533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99</v>
      </c>
      <c r="W387" s="5" t="s">
        <v>3568</v>
      </c>
      <c r="X387" s="164" t="s">
        <v>174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2591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2548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2528</v>
      </c>
      <c r="B388" s="317" t="s">
        <v>3570</v>
      </c>
      <c r="C388" s="318" t="s">
        <v>3571</v>
      </c>
      <c r="D388" s="319" t="s">
        <v>2531</v>
      </c>
      <c r="E388" s="319" t="s">
        <v>29</v>
      </c>
      <c r="F388" s="319" t="s">
        <v>2532</v>
      </c>
      <c r="G388" s="44" t="str">
        <f t="shared" si="1"/>
        <v>Augusto</v>
      </c>
      <c r="H388" s="165" t="s">
        <v>140</v>
      </c>
      <c r="I388" s="51" t="s">
        <v>213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3361</v>
      </c>
      <c r="S388" s="320">
        <v>43552.0</v>
      </c>
      <c r="T388" s="97"/>
      <c r="U388" s="335" t="s">
        <v>3572</v>
      </c>
      <c r="V388" s="45" t="s">
        <v>99</v>
      </c>
      <c r="W388" s="324" t="s">
        <v>3573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110</v>
      </c>
      <c r="AC388" s="95"/>
      <c r="AD388" s="95" t="s">
        <v>2605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2528</v>
      </c>
      <c r="B389" s="156" t="s">
        <v>3574</v>
      </c>
      <c r="C389" s="329" t="s">
        <v>3575</v>
      </c>
      <c r="D389" s="319" t="s">
        <v>18</v>
      </c>
      <c r="E389" s="319" t="s">
        <v>29</v>
      </c>
      <c r="F389" s="319" t="s">
        <v>2912</v>
      </c>
      <c r="G389" s="44" t="str">
        <f t="shared" si="1"/>
        <v>Augusto</v>
      </c>
      <c r="H389" s="165" t="s">
        <v>97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99</v>
      </c>
      <c r="W389" s="11" t="s">
        <v>3576</v>
      </c>
      <c r="X389" s="13" t="s">
        <v>145</v>
      </c>
      <c r="Y389" s="51" t="str">
        <f t="shared" si="3"/>
        <v>Ativo</v>
      </c>
      <c r="Z389" s="325"/>
      <c r="AA389" s="95" t="str">
        <f t="shared" si="8"/>
        <v/>
      </c>
      <c r="AB389" s="13" t="s">
        <v>101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2528</v>
      </c>
      <c r="B390" s="61" t="s">
        <v>2465</v>
      </c>
      <c r="C390" s="144">
        <v>5762469.0</v>
      </c>
      <c r="D390" s="319" t="s">
        <v>18</v>
      </c>
      <c r="E390" s="319" t="s">
        <v>170</v>
      </c>
      <c r="F390" s="319" t="s">
        <v>171</v>
      </c>
      <c r="G390" s="44" t="str">
        <f t="shared" si="1"/>
        <v>Augusto</v>
      </c>
      <c r="H390" s="165" t="s">
        <v>140</v>
      </c>
      <c r="I390" s="51" t="s">
        <v>213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97</v>
      </c>
      <c r="S390" s="332">
        <v>44599.0</v>
      </c>
      <c r="T390" s="50"/>
      <c r="U390" s="50"/>
      <c r="V390" s="45" t="s">
        <v>99</v>
      </c>
      <c r="W390" s="5" t="s">
        <v>2468</v>
      </c>
      <c r="X390" s="164" t="s">
        <v>174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110</v>
      </c>
      <c r="AC390" s="95"/>
      <c r="AD390" s="95" t="s">
        <v>2591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2528</v>
      </c>
      <c r="B391" s="61" t="s">
        <v>2465</v>
      </c>
      <c r="C391" s="144">
        <v>5573852.0</v>
      </c>
      <c r="D391" s="319" t="s">
        <v>18</v>
      </c>
      <c r="E391" s="319" t="s">
        <v>170</v>
      </c>
      <c r="F391" s="319" t="s">
        <v>171</v>
      </c>
      <c r="G391" s="44" t="str">
        <f t="shared" si="1"/>
        <v>Augusto</v>
      </c>
      <c r="H391" s="165" t="s">
        <v>140</v>
      </c>
      <c r="I391" s="51" t="s">
        <v>213</v>
      </c>
      <c r="J391" s="319" t="str">
        <f t="shared" si="2"/>
        <v>Não</v>
      </c>
      <c r="K391" s="95"/>
      <c r="L391" s="95"/>
      <c r="M391" s="45" t="s">
        <v>2895</v>
      </c>
      <c r="N391" s="321">
        <v>0.01</v>
      </c>
      <c r="O391" s="319" t="s">
        <v>2533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99</v>
      </c>
      <c r="W391" s="5" t="s">
        <v>2468</v>
      </c>
      <c r="X391" s="164" t="s">
        <v>174</v>
      </c>
      <c r="Y391" s="51" t="str">
        <f t="shared" si="3"/>
        <v>Inativo</v>
      </c>
      <c r="Z391" s="325"/>
      <c r="AA391" s="95" t="str">
        <f t="shared" si="8"/>
        <v/>
      </c>
      <c r="AB391" s="13" t="s">
        <v>110</v>
      </c>
      <c r="AC391" s="95"/>
      <c r="AD391" s="95" t="s">
        <v>2591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2548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2528</v>
      </c>
      <c r="B392" s="61" t="s">
        <v>3577</v>
      </c>
      <c r="C392" s="144">
        <v>3797278.0</v>
      </c>
      <c r="D392" s="319" t="s">
        <v>18</v>
      </c>
      <c r="E392" s="319" t="s">
        <v>29</v>
      </c>
      <c r="F392" s="319" t="s">
        <v>2912</v>
      </c>
      <c r="G392" s="44" t="str">
        <f t="shared" si="1"/>
        <v>Breno</v>
      </c>
      <c r="H392" s="165" t="s">
        <v>97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99</v>
      </c>
      <c r="W392" s="5" t="s">
        <v>3578</v>
      </c>
      <c r="X392" s="5" t="s">
        <v>145</v>
      </c>
      <c r="Y392" s="51" t="str">
        <f t="shared" si="3"/>
        <v>Ativo</v>
      </c>
      <c r="Z392" s="325"/>
      <c r="AA392" s="95" t="str">
        <f t="shared" si="8"/>
        <v/>
      </c>
      <c r="AB392" s="13" t="s">
        <v>110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2528</v>
      </c>
      <c r="B393" s="42" t="s">
        <v>3579</v>
      </c>
      <c r="C393" s="329" t="s">
        <v>3580</v>
      </c>
      <c r="D393" s="319" t="s">
        <v>18</v>
      </c>
      <c r="E393" s="319" t="s">
        <v>170</v>
      </c>
      <c r="F393" s="319" t="s">
        <v>191</v>
      </c>
      <c r="G393" s="44" t="str">
        <f t="shared" si="1"/>
        <v>Augusto</v>
      </c>
      <c r="H393" s="165" t="s">
        <v>140</v>
      </c>
      <c r="I393" s="51" t="s">
        <v>213</v>
      </c>
      <c r="J393" s="319" t="str">
        <f t="shared" si="2"/>
        <v>Não</v>
      </c>
      <c r="K393" s="320">
        <v>44319.0</v>
      </c>
      <c r="L393" s="95"/>
      <c r="M393" s="95" t="s">
        <v>184</v>
      </c>
      <c r="N393" s="321">
        <v>0.025</v>
      </c>
      <c r="O393" s="319" t="s">
        <v>185</v>
      </c>
      <c r="P393" s="322">
        <v>0.2</v>
      </c>
      <c r="Q393" s="319" t="str">
        <f>IFERROR(VLOOKUP(F393,'Cadastro de assessores'!A:B,2,FALSE),"Não Cadastrado")</f>
        <v>28411</v>
      </c>
      <c r="R393" s="319" t="s">
        <v>97</v>
      </c>
      <c r="S393" s="320">
        <v>44301.0</v>
      </c>
      <c r="T393" s="50"/>
      <c r="U393" s="50" t="s">
        <v>3581</v>
      </c>
      <c r="V393" s="45" t="s">
        <v>99</v>
      </c>
      <c r="W393" s="5" t="s">
        <v>3582</v>
      </c>
      <c r="X393" s="164" t="s">
        <v>174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110</v>
      </c>
      <c r="AC393" s="95"/>
      <c r="AD393" s="95" t="s">
        <v>2591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2528</v>
      </c>
      <c r="B394" s="61" t="s">
        <v>3583</v>
      </c>
      <c r="C394" s="329" t="s">
        <v>3584</v>
      </c>
      <c r="D394" s="319" t="s">
        <v>18</v>
      </c>
      <c r="E394" s="319" t="s">
        <v>170</v>
      </c>
      <c r="F394" s="319" t="s">
        <v>191</v>
      </c>
      <c r="G394" s="44" t="str">
        <f t="shared" si="1"/>
        <v>Augusto</v>
      </c>
      <c r="H394" s="165" t="s">
        <v>140</v>
      </c>
      <c r="I394" s="51" t="s">
        <v>213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97</v>
      </c>
      <c r="S394" s="320">
        <v>44651.0</v>
      </c>
      <c r="T394" s="169"/>
      <c r="U394" s="169"/>
      <c r="V394" s="45" t="s">
        <v>99</v>
      </c>
      <c r="W394" s="5" t="s">
        <v>3585</v>
      </c>
      <c r="X394" s="164" t="s">
        <v>174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110</v>
      </c>
      <c r="AC394" s="95"/>
      <c r="AD394" s="95" t="s">
        <v>3100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2528</v>
      </c>
      <c r="B395" s="235" t="s">
        <v>3586</v>
      </c>
      <c r="C395" s="219" t="s">
        <v>3587</v>
      </c>
      <c r="D395" s="319" t="s">
        <v>18</v>
      </c>
      <c r="E395" s="319" t="s">
        <v>170</v>
      </c>
      <c r="F395" s="319" t="s">
        <v>191</v>
      </c>
      <c r="G395" s="44" t="str">
        <f t="shared" si="1"/>
        <v>Augusto</v>
      </c>
      <c r="H395" s="165" t="s">
        <v>97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97</v>
      </c>
      <c r="S395" s="320">
        <v>44291.0</v>
      </c>
      <c r="T395" s="169"/>
      <c r="U395" s="169"/>
      <c r="V395" s="45" t="s">
        <v>362</v>
      </c>
      <c r="W395" s="5" t="s">
        <v>3588</v>
      </c>
      <c r="X395" s="164" t="s">
        <v>174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110</v>
      </c>
      <c r="AC395" s="95"/>
      <c r="AD395" s="95" t="s">
        <v>3020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2514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2516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3589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2517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5582BC7B-7185-4E95-B782-2C9B23ACC70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300E852-56C8-43D9-A0DF-BFA42A4C285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7C0045-5AEC-4A99-8C6F-CBDB15F9C67F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47BA468-C0AF-4BC5-9377-40B265C46F2B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FAFE78E-641C-443C-8C04-8D0559A1967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743149E1-CB2C-4C03-90C0-0A797FCB401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95530958-CBF9-4EC0-8F1F-150925B3E88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DFB75A8-5A27-41CC-BFD1-DD69459FAE51}" filter="1" showAutoFilter="1">
      <autoFilter ref="$B$2:$S$403"/>
    </customSheetView>
    <customSheetView guid="{8378CAD0-F4D0-49F4-BBD6-9E08A079DBF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0C06AD-42D4-4093-B9B2-B96C590D4A6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BFFB5D9-29B0-4C43-8FA0-40928D8B04A7}" filter="1" showAutoFilter="1">
      <autoFilter ref="$B$2:$BU$403"/>
    </customSheetView>
    <customSheetView guid="{BAECC684-972B-4917-9C6E-2B99659D7D3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6B8183-7271-4D1D-9E8C-F8FD87342D7C}" filter="1" showAutoFilter="1">
      <autoFilter ref="$B$2:$BW$395"/>
    </customSheetView>
    <customSheetView guid="{508810DE-CA73-4F38-9CE7-2C9A81B49A0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408D2A0-9615-41C3-BB68-2FC51FD4E7D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B58CEF1-D1BD-4185-BD29-E251A511B58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BC3FD06-6634-47CC-B9A5-AFFCCEB712B2}" filter="1" showAutoFilter="1">
      <autoFilter ref="$A$2:$CD$395">
        <filterColumn colId="7">
          <filters>
            <filter val="Inativo"/>
          </filters>
        </filterColumn>
      </autoFilter>
    </customSheetView>
    <customSheetView guid="{D3AA33E4-7A42-452C-9FE8-EED57FBF60ED}" filter="1" showAutoFilter="1">
      <autoFilter ref="$B$2:$BR$395"/>
    </customSheetView>
    <customSheetView guid="{E8537B07-332E-45ED-B281-FBB78C03A96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9FE87CD-5191-4C15-B30D-B3450D0F9FA7}" filter="1" showAutoFilter="1">
      <autoFilter ref="$B$2:$BS$395"/>
    </customSheetView>
    <customSheetView guid="{1430BEDE-3FA9-42A1-A677-18F2CD03DDEE}" filter="1" showAutoFilter="1">
      <autoFilter ref="$A$1:$CB$395"/>
    </customSheetView>
    <customSheetView guid="{E414F47B-0B4E-49BE-A53D-D19269B6816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1A132F3-6240-4E43-B96B-CD7B3653ED3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2EA7FB7A-A68F-4E53-B231-CE3F194AA0F6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AE6843-04B7-484F-A985-AF55B2C3BFE4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02A184B-2516-4CD6-AA37-4C40BDAD674F}" filter="1" showAutoFilter="1">
      <autoFilter ref="$A$2:$CB$395"/>
    </customSheetView>
    <customSheetView guid="{9276B2F2-C19E-4C73-8F02-78AF99BFEB8D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5E3BF68-3E21-40BB-9E65-3A404129272E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6B89ED81-F464-49EE-B611-B17F8EF35C5A}" filter="1" showAutoFilter="1">
      <autoFilter ref="$B$2:$BR$395"/>
    </customSheetView>
    <customSheetView guid="{B1D9FABF-5A7F-4424-B1B4-82C7CA4C8821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F6E573F3-E518-4DE4-9D52-B4BF56F487AF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CDA940D-2EF7-441D-B42D-930916E599D4}" filter="1" showAutoFilter="1">
      <autoFilter ref="$A$1:$CC$395"/>
    </customSheetView>
    <customSheetView guid="{87804E62-E0DF-48C2-AE71-452D9D18D91C}" filter="1" showAutoFilter="1">
      <autoFilter ref="$B$2:$BS$395"/>
    </customSheetView>
    <customSheetView guid="{DA1ADC60-94CF-4840-B551-8571AE1821B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7892F7D-65EC-4DF6-9E25-33B140AEF40D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72</v>
      </c>
      <c r="G1" s="426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2" t="s">
        <v>3590</v>
      </c>
      <c r="AA2" s="2" t="s">
        <v>3591</v>
      </c>
      <c r="AB2" s="2" t="s">
        <v>3592</v>
      </c>
      <c r="AC2" s="2" t="s">
        <v>3593</v>
      </c>
      <c r="AD2" s="2" t="s">
        <v>3594</v>
      </c>
      <c r="AE2" s="2" t="s">
        <v>3595</v>
      </c>
      <c r="AF2" s="2" t="s">
        <v>3596</v>
      </c>
      <c r="AG2" s="2" t="s">
        <v>3597</v>
      </c>
      <c r="AH2" s="2" t="s">
        <v>3598</v>
      </c>
      <c r="AI2" s="2" t="s">
        <v>3599</v>
      </c>
      <c r="AJ2" s="31" t="s">
        <v>3600</v>
      </c>
      <c r="AK2" s="430" t="s">
        <v>3601</v>
      </c>
      <c r="AL2" s="430" t="s">
        <v>3602</v>
      </c>
      <c r="AM2" s="430" t="s">
        <v>3603</v>
      </c>
      <c r="AN2" s="430" t="s">
        <v>3604</v>
      </c>
      <c r="AO2" s="430" t="s">
        <v>3605</v>
      </c>
      <c r="AP2" s="430" t="s">
        <v>3606</v>
      </c>
      <c r="AQ2" s="430" t="s">
        <v>3607</v>
      </c>
      <c r="AR2" s="430" t="s">
        <v>3608</v>
      </c>
      <c r="AS2" s="430" t="s">
        <v>3609</v>
      </c>
      <c r="AT2" s="430" t="s">
        <v>3610</v>
      </c>
      <c r="AU2" s="431" t="s">
        <v>3611</v>
      </c>
      <c r="AV2" s="431" t="s">
        <v>3612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3613</v>
      </c>
      <c r="B3" s="435" t="s">
        <v>3614</v>
      </c>
      <c r="C3" s="436" t="s">
        <v>3615</v>
      </c>
      <c r="D3" s="319" t="s">
        <v>18</v>
      </c>
      <c r="E3" s="93" t="s">
        <v>29</v>
      </c>
      <c r="F3" s="437" t="s">
        <v>162</v>
      </c>
      <c r="G3" s="438" t="s">
        <v>3616</v>
      </c>
      <c r="H3" s="439" t="s">
        <v>180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55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362</v>
      </c>
      <c r="T3" s="444" t="s">
        <v>3617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110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3613</v>
      </c>
      <c r="B4" s="451" t="s">
        <v>215</v>
      </c>
      <c r="C4" s="452" t="s">
        <v>3618</v>
      </c>
      <c r="D4" s="319" t="s">
        <v>18</v>
      </c>
      <c r="E4" s="93" t="s">
        <v>29</v>
      </c>
      <c r="F4" s="453" t="s">
        <v>135</v>
      </c>
      <c r="G4" s="438" t="s">
        <v>3616</v>
      </c>
      <c r="H4" s="439" t="s">
        <v>140</v>
      </c>
      <c r="I4" s="51" t="s">
        <v>682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3619</v>
      </c>
      <c r="S4" s="45" t="s">
        <v>99</v>
      </c>
      <c r="T4" s="458" t="s">
        <v>217</v>
      </c>
      <c r="U4" s="459" t="s">
        <v>218</v>
      </c>
      <c r="V4" s="446" t="str">
        <f t="shared" si="2"/>
        <v>Ativo</v>
      </c>
      <c r="W4" s="45"/>
      <c r="X4" s="24" t="s">
        <v>110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3613</v>
      </c>
      <c r="B5" s="460" t="s">
        <v>3620</v>
      </c>
      <c r="C5" s="461" t="s">
        <v>3621</v>
      </c>
      <c r="D5" s="319" t="s">
        <v>18</v>
      </c>
      <c r="E5" s="93" t="s">
        <v>29</v>
      </c>
      <c r="F5" s="453" t="s">
        <v>148</v>
      </c>
      <c r="G5" s="438" t="s">
        <v>3616</v>
      </c>
      <c r="H5" s="462" t="s">
        <v>97</v>
      </c>
      <c r="I5" s="46" t="s">
        <v>24</v>
      </c>
      <c r="J5" s="319" t="str">
        <f t="shared" si="1"/>
        <v>Não</v>
      </c>
      <c r="K5" s="454"/>
      <c r="L5" s="455"/>
      <c r="M5" s="442" t="s">
        <v>55</v>
      </c>
      <c r="N5" s="457">
        <v>0.012</v>
      </c>
      <c r="O5" s="95" t="s">
        <v>24</v>
      </c>
      <c r="P5" s="168">
        <v>0.0</v>
      </c>
      <c r="Q5" s="435"/>
      <c r="R5" s="50"/>
      <c r="S5" s="45" t="s">
        <v>99</v>
      </c>
      <c r="T5" s="463" t="s">
        <v>3622</v>
      </c>
      <c r="U5" s="464" t="s">
        <v>29</v>
      </c>
      <c r="V5" s="446" t="str">
        <f t="shared" si="2"/>
        <v>Ativo</v>
      </c>
      <c r="W5" s="45"/>
      <c r="X5" s="24" t="s">
        <v>110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3613</v>
      </c>
      <c r="B6" s="451" t="s">
        <v>3623</v>
      </c>
      <c r="C6" s="452" t="s">
        <v>3624</v>
      </c>
      <c r="D6" s="319" t="s">
        <v>18</v>
      </c>
      <c r="E6" s="93" t="s">
        <v>29</v>
      </c>
      <c r="F6" s="456" t="s">
        <v>3625</v>
      </c>
      <c r="G6" s="438" t="s">
        <v>3616</v>
      </c>
      <c r="H6" s="462" t="s">
        <v>180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263</v>
      </c>
      <c r="N6" s="457">
        <v>0.02</v>
      </c>
      <c r="O6" s="95" t="s">
        <v>48</v>
      </c>
      <c r="P6" s="168">
        <v>0.2</v>
      </c>
      <c r="Q6" s="106" t="s">
        <v>3626</v>
      </c>
      <c r="R6" s="60"/>
      <c r="S6" s="45" t="s">
        <v>99</v>
      </c>
      <c r="T6" s="458" t="s">
        <v>3627</v>
      </c>
      <c r="U6" s="459" t="s">
        <v>29</v>
      </c>
      <c r="V6" s="446" t="str">
        <f t="shared" si="2"/>
        <v>Encerrado</v>
      </c>
      <c r="W6" s="45"/>
      <c r="X6" s="24" t="s">
        <v>110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2548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3613</v>
      </c>
      <c r="B7" s="451" t="s">
        <v>3628</v>
      </c>
      <c r="C7" s="452" t="s">
        <v>3629</v>
      </c>
      <c r="D7" s="319" t="s">
        <v>18</v>
      </c>
      <c r="E7" s="93" t="s">
        <v>29</v>
      </c>
      <c r="F7" s="453" t="s">
        <v>366</v>
      </c>
      <c r="G7" s="438" t="s">
        <v>3616</v>
      </c>
      <c r="H7" s="439" t="s">
        <v>140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184</v>
      </c>
      <c r="N7" s="466">
        <v>0.02</v>
      </c>
      <c r="O7" s="95" t="s">
        <v>185</v>
      </c>
      <c r="P7" s="168">
        <v>0.2</v>
      </c>
      <c r="Q7" s="435"/>
      <c r="R7" s="50"/>
      <c r="S7" s="45" t="s">
        <v>99</v>
      </c>
      <c r="T7" s="458" t="s">
        <v>2645</v>
      </c>
      <c r="U7" s="459" t="s">
        <v>780</v>
      </c>
      <c r="V7" s="446" t="str">
        <f t="shared" si="2"/>
        <v>Inativo</v>
      </c>
      <c r="W7" s="45"/>
      <c r="X7" s="24" t="s">
        <v>110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2548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3613</v>
      </c>
      <c r="B8" s="468" t="s">
        <v>423</v>
      </c>
      <c r="C8" s="452" t="s">
        <v>3630</v>
      </c>
      <c r="D8" s="319" t="s">
        <v>18</v>
      </c>
      <c r="E8" s="93" t="s">
        <v>29</v>
      </c>
      <c r="F8" s="453" t="s">
        <v>135</v>
      </c>
      <c r="G8" s="438" t="s">
        <v>3616</v>
      </c>
      <c r="H8" s="439" t="s">
        <v>140</v>
      </c>
      <c r="I8" s="51" t="s">
        <v>213</v>
      </c>
      <c r="J8" s="319" t="str">
        <f>IF(R8=0,"Não","Sim")</f>
        <v>Sim</v>
      </c>
      <c r="K8" s="454">
        <v>43934.0</v>
      </c>
      <c r="L8" s="455"/>
      <c r="M8" s="456" t="s">
        <v>263</v>
      </c>
      <c r="N8" s="457">
        <v>0.02</v>
      </c>
      <c r="O8" s="95" t="s">
        <v>48</v>
      </c>
      <c r="P8" s="168">
        <v>0.2</v>
      </c>
      <c r="Q8" s="469"/>
      <c r="R8" s="470" t="s">
        <v>3631</v>
      </c>
      <c r="S8" s="45" t="s">
        <v>99</v>
      </c>
      <c r="T8" s="458" t="s">
        <v>425</v>
      </c>
      <c r="U8" s="459" t="s">
        <v>29</v>
      </c>
      <c r="V8" s="446" t="str">
        <f t="shared" si="2"/>
        <v>Ativo</v>
      </c>
      <c r="W8" s="45"/>
      <c r="X8" s="24" t="s">
        <v>110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3613</v>
      </c>
      <c r="B9" s="451" t="s">
        <v>2698</v>
      </c>
      <c r="C9" s="452" t="s">
        <v>3632</v>
      </c>
      <c r="D9" s="319" t="s">
        <v>18</v>
      </c>
      <c r="E9" s="93" t="s">
        <v>29</v>
      </c>
      <c r="F9" s="453" t="s">
        <v>2785</v>
      </c>
      <c r="G9" s="438" t="s">
        <v>3616</v>
      </c>
      <c r="H9" s="439" t="s">
        <v>140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263</v>
      </c>
      <c r="N9" s="466">
        <v>0.01</v>
      </c>
      <c r="O9" s="95" t="s">
        <v>48</v>
      </c>
      <c r="P9" s="168">
        <v>0.15</v>
      </c>
      <c r="Q9" s="106" t="s">
        <v>3626</v>
      </c>
      <c r="R9" s="111"/>
      <c r="S9" s="45" t="s">
        <v>99</v>
      </c>
      <c r="T9" s="458" t="s">
        <v>2701</v>
      </c>
      <c r="U9" s="459" t="s">
        <v>29</v>
      </c>
      <c r="V9" s="446" t="str">
        <f t="shared" si="2"/>
        <v>Inativo</v>
      </c>
      <c r="W9" s="45"/>
      <c r="X9" s="24" t="s">
        <v>110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2548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3613</v>
      </c>
      <c r="B10" s="451" t="s">
        <v>3633</v>
      </c>
      <c r="C10" s="461" t="s">
        <v>3634</v>
      </c>
      <c r="D10" s="319" t="s">
        <v>18</v>
      </c>
      <c r="E10" s="93" t="s">
        <v>29</v>
      </c>
      <c r="F10" s="453" t="s">
        <v>2785</v>
      </c>
      <c r="G10" s="438" t="s">
        <v>3616</v>
      </c>
      <c r="H10" s="439" t="s">
        <v>140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99</v>
      </c>
      <c r="T10" s="458" t="s">
        <v>3635</v>
      </c>
      <c r="U10" s="459" t="s">
        <v>29</v>
      </c>
      <c r="V10" s="446" t="str">
        <f t="shared" si="2"/>
        <v>Inativo</v>
      </c>
      <c r="W10" s="45"/>
      <c r="X10" s="24" t="s">
        <v>110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3613</v>
      </c>
      <c r="B11" s="451" t="s">
        <v>3636</v>
      </c>
      <c r="C11" s="461" t="s">
        <v>3637</v>
      </c>
      <c r="D11" s="319" t="s">
        <v>18</v>
      </c>
      <c r="E11" s="93" t="s">
        <v>29</v>
      </c>
      <c r="F11" s="453" t="s">
        <v>18</v>
      </c>
      <c r="G11" s="438" t="s">
        <v>3616</v>
      </c>
      <c r="H11" s="439" t="s">
        <v>140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99</v>
      </c>
      <c r="T11" s="458" t="s">
        <v>3638</v>
      </c>
      <c r="U11" s="459" t="s">
        <v>29</v>
      </c>
      <c r="V11" s="446" t="str">
        <f t="shared" si="2"/>
        <v>Inativo</v>
      </c>
      <c r="W11" s="45"/>
      <c r="X11" s="24" t="s">
        <v>110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3613</v>
      </c>
      <c r="B12" s="471" t="s">
        <v>3639</v>
      </c>
      <c r="C12" s="461" t="s">
        <v>3640</v>
      </c>
      <c r="D12" s="319" t="s">
        <v>95</v>
      </c>
      <c r="E12" s="93" t="s">
        <v>29</v>
      </c>
      <c r="F12" s="453" t="s">
        <v>3641</v>
      </c>
      <c r="G12" s="438" t="s">
        <v>3616</v>
      </c>
      <c r="H12" s="462" t="s">
        <v>180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99</v>
      </c>
      <c r="T12" s="458" t="s">
        <v>3642</v>
      </c>
      <c r="U12" s="464" t="s">
        <v>29</v>
      </c>
      <c r="V12" s="446" t="str">
        <f t="shared" si="2"/>
        <v>Encerrado</v>
      </c>
      <c r="W12" s="45"/>
      <c r="X12" s="24" t="s">
        <v>110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3613</v>
      </c>
      <c r="B13" s="451" t="s">
        <v>3643</v>
      </c>
      <c r="C13" s="461" t="s">
        <v>3644</v>
      </c>
      <c r="D13" s="319" t="s">
        <v>18</v>
      </c>
      <c r="E13" s="93" t="s">
        <v>29</v>
      </c>
      <c r="F13" s="453" t="s">
        <v>2785</v>
      </c>
      <c r="G13" s="438" t="s">
        <v>3616</v>
      </c>
      <c r="H13" s="462" t="s">
        <v>180</v>
      </c>
      <c r="I13" s="46" t="s">
        <v>24</v>
      </c>
      <c r="J13" s="319" t="str">
        <f t="shared" si="3"/>
        <v>Não</v>
      </c>
      <c r="K13" s="473" t="s">
        <v>2581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99</v>
      </c>
      <c r="T13" s="458" t="s">
        <v>3645</v>
      </c>
      <c r="U13" s="459" t="s">
        <v>29</v>
      </c>
      <c r="V13" s="446" t="str">
        <f t="shared" si="2"/>
        <v>Encerrado</v>
      </c>
      <c r="W13" s="45"/>
      <c r="X13" s="24" t="s">
        <v>110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2548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3613</v>
      </c>
      <c r="B14" s="471" t="s">
        <v>944</v>
      </c>
      <c r="C14" s="452" t="s">
        <v>3646</v>
      </c>
      <c r="D14" s="319" t="s">
        <v>18</v>
      </c>
      <c r="E14" s="93" t="s">
        <v>29</v>
      </c>
      <c r="F14" s="453" t="s">
        <v>946</v>
      </c>
      <c r="G14" s="438" t="s">
        <v>3616</v>
      </c>
      <c r="H14" s="439" t="s">
        <v>140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184</v>
      </c>
      <c r="N14" s="466">
        <v>0.023</v>
      </c>
      <c r="O14" s="95" t="s">
        <v>185</v>
      </c>
      <c r="P14" s="168">
        <v>0.2</v>
      </c>
      <c r="Q14" s="435" t="s">
        <v>3647</v>
      </c>
      <c r="R14" s="141" t="s">
        <v>3648</v>
      </c>
      <c r="S14" s="45" t="s">
        <v>99</v>
      </c>
      <c r="T14" s="458" t="s">
        <v>948</v>
      </c>
      <c r="U14" s="464" t="s">
        <v>145</v>
      </c>
      <c r="V14" s="446" t="str">
        <f t="shared" si="2"/>
        <v>Ativo</v>
      </c>
      <c r="W14" s="45"/>
      <c r="X14" s="24" t="s">
        <v>110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3613</v>
      </c>
      <c r="B15" s="451" t="s">
        <v>3649</v>
      </c>
      <c r="C15" s="452" t="s">
        <v>3650</v>
      </c>
      <c r="D15" s="319" t="s">
        <v>2531</v>
      </c>
      <c r="E15" s="93" t="s">
        <v>29</v>
      </c>
      <c r="F15" s="453" t="s">
        <v>2531</v>
      </c>
      <c r="G15" s="438" t="s">
        <v>3616</v>
      </c>
      <c r="H15" s="439" t="s">
        <v>140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184</v>
      </c>
      <c r="N15" s="466">
        <v>0.025</v>
      </c>
      <c r="O15" s="95" t="s">
        <v>185</v>
      </c>
      <c r="P15" s="168">
        <v>0.2</v>
      </c>
      <c r="Q15" s="435"/>
      <c r="R15" s="474"/>
      <c r="S15" s="45" t="s">
        <v>99</v>
      </c>
      <c r="T15" s="458" t="s">
        <v>3651</v>
      </c>
      <c r="U15" s="459" t="s">
        <v>3652</v>
      </c>
      <c r="V15" s="446" t="str">
        <f t="shared" si="2"/>
        <v>Ativo</v>
      </c>
      <c r="W15" s="45"/>
      <c r="X15" s="24" t="s">
        <v>110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3613</v>
      </c>
      <c r="B16" s="451" t="s">
        <v>3653</v>
      </c>
      <c r="C16" s="452" t="s">
        <v>3654</v>
      </c>
      <c r="D16" s="319" t="s">
        <v>18</v>
      </c>
      <c r="E16" s="93" t="s">
        <v>29</v>
      </c>
      <c r="F16" s="456" t="s">
        <v>135</v>
      </c>
      <c r="G16" s="438" t="s">
        <v>3616</v>
      </c>
      <c r="H16" s="462" t="s">
        <v>97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55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99</v>
      </c>
      <c r="T16" s="458" t="s">
        <v>3655</v>
      </c>
      <c r="U16" s="459" t="s">
        <v>29</v>
      </c>
      <c r="V16" s="446" t="str">
        <f t="shared" si="2"/>
        <v>Ativo</v>
      </c>
      <c r="W16" s="45"/>
      <c r="X16" s="24" t="s">
        <v>110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3613</v>
      </c>
      <c r="B17" s="451" t="s">
        <v>3656</v>
      </c>
      <c r="C17" s="452" t="s">
        <v>3657</v>
      </c>
      <c r="D17" s="319" t="s">
        <v>18</v>
      </c>
      <c r="E17" s="93" t="s">
        <v>29</v>
      </c>
      <c r="F17" s="456" t="s">
        <v>3658</v>
      </c>
      <c r="G17" s="438" t="s">
        <v>3616</v>
      </c>
      <c r="H17" s="462" t="s">
        <v>180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99</v>
      </c>
      <c r="T17" s="458" t="s">
        <v>3659</v>
      </c>
      <c r="U17" s="459" t="s">
        <v>29</v>
      </c>
      <c r="V17" s="446" t="str">
        <f t="shared" si="2"/>
        <v>Encerrado</v>
      </c>
      <c r="W17" s="45"/>
      <c r="X17" s="24" t="s">
        <v>110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2548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3613</v>
      </c>
      <c r="B18" s="451" t="s">
        <v>1463</v>
      </c>
      <c r="C18" s="452" t="s">
        <v>3660</v>
      </c>
      <c r="D18" s="319" t="s">
        <v>18</v>
      </c>
      <c r="E18" s="93" t="s">
        <v>29</v>
      </c>
      <c r="F18" s="453" t="s">
        <v>693</v>
      </c>
      <c r="G18" s="438" t="s">
        <v>3616</v>
      </c>
      <c r="H18" s="439" t="s">
        <v>140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55</v>
      </c>
      <c r="N18" s="466">
        <v>0.012</v>
      </c>
      <c r="O18" s="95" t="s">
        <v>24</v>
      </c>
      <c r="P18" s="168">
        <v>0.0</v>
      </c>
      <c r="Q18" s="469"/>
      <c r="R18" s="435" t="s">
        <v>3661</v>
      </c>
      <c r="S18" s="45" t="s">
        <v>99</v>
      </c>
      <c r="T18" s="458" t="s">
        <v>1465</v>
      </c>
      <c r="U18" s="459" t="s">
        <v>29</v>
      </c>
      <c r="V18" s="446" t="str">
        <f t="shared" si="2"/>
        <v>Inativo</v>
      </c>
      <c r="W18" s="45"/>
      <c r="X18" s="24" t="s">
        <v>110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3613</v>
      </c>
      <c r="B19" s="451" t="s">
        <v>3662</v>
      </c>
      <c r="C19" s="452" t="s">
        <v>3663</v>
      </c>
      <c r="D19" s="319" t="s">
        <v>18</v>
      </c>
      <c r="E19" s="93" t="s">
        <v>29</v>
      </c>
      <c r="F19" s="456" t="s">
        <v>2194</v>
      </c>
      <c r="G19" s="438" t="s">
        <v>3616</v>
      </c>
      <c r="H19" s="462" t="s">
        <v>180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99</v>
      </c>
      <c r="T19" s="458" t="s">
        <v>1476</v>
      </c>
      <c r="U19" s="459" t="s">
        <v>29</v>
      </c>
      <c r="V19" s="446" t="str">
        <f t="shared" si="2"/>
        <v>Encerrado</v>
      </c>
      <c r="W19" s="45"/>
      <c r="X19" s="24" t="s">
        <v>110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3613</v>
      </c>
      <c r="B20" s="451" t="s">
        <v>3664</v>
      </c>
      <c r="C20" s="452" t="s">
        <v>3665</v>
      </c>
      <c r="D20" s="319" t="s">
        <v>18</v>
      </c>
      <c r="E20" s="93" t="s">
        <v>29</v>
      </c>
      <c r="F20" s="453" t="s">
        <v>3666</v>
      </c>
      <c r="G20" s="438" t="s">
        <v>3616</v>
      </c>
      <c r="H20" s="439" t="s">
        <v>140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98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99</v>
      </c>
      <c r="T20" s="458" t="s">
        <v>3667</v>
      </c>
      <c r="U20" s="459" t="s">
        <v>19</v>
      </c>
      <c r="V20" s="446" t="str">
        <f t="shared" si="2"/>
        <v>Inativo</v>
      </c>
      <c r="W20" s="45"/>
      <c r="X20" s="24" t="s">
        <v>110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2548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3613</v>
      </c>
      <c r="B21" s="451" t="s">
        <v>3668</v>
      </c>
      <c r="C21" s="452" t="s">
        <v>3669</v>
      </c>
      <c r="D21" s="319" t="s">
        <v>18</v>
      </c>
      <c r="E21" s="93" t="s">
        <v>29</v>
      </c>
      <c r="F21" s="456" t="s">
        <v>693</v>
      </c>
      <c r="G21" s="438" t="s">
        <v>3616</v>
      </c>
      <c r="H21" s="462" t="s">
        <v>180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263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99</v>
      </c>
      <c r="T21" s="458" t="s">
        <v>3670</v>
      </c>
      <c r="U21" s="459" t="s">
        <v>29</v>
      </c>
      <c r="V21" s="446" t="str">
        <f t="shared" si="2"/>
        <v>Encerrado</v>
      </c>
      <c r="W21" s="45"/>
      <c r="X21" s="24" t="s">
        <v>110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2548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3613</v>
      </c>
      <c r="B22" s="451" t="s">
        <v>3671</v>
      </c>
      <c r="C22" s="452" t="s">
        <v>3672</v>
      </c>
      <c r="D22" s="319" t="s">
        <v>18</v>
      </c>
      <c r="E22" s="93" t="s">
        <v>29</v>
      </c>
      <c r="F22" s="453" t="s">
        <v>693</v>
      </c>
      <c r="G22" s="438" t="s">
        <v>3616</v>
      </c>
      <c r="H22" s="439" t="s">
        <v>140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263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99</v>
      </c>
      <c r="T22" s="458" t="s">
        <v>3673</v>
      </c>
      <c r="U22" s="459" t="s">
        <v>19</v>
      </c>
      <c r="V22" s="446" t="str">
        <f t="shared" si="2"/>
        <v>Ativo</v>
      </c>
      <c r="W22" s="45"/>
      <c r="X22" s="24" t="s">
        <v>110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3613</v>
      </c>
      <c r="B23" s="451" t="s">
        <v>3674</v>
      </c>
      <c r="C23" s="452" t="s">
        <v>3675</v>
      </c>
      <c r="D23" s="319" t="s">
        <v>18</v>
      </c>
      <c r="E23" s="93" t="s">
        <v>29</v>
      </c>
      <c r="F23" s="453" t="s">
        <v>135</v>
      </c>
      <c r="G23" s="438" t="s">
        <v>3616</v>
      </c>
      <c r="H23" s="439" t="s">
        <v>140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263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99</v>
      </c>
      <c r="T23" s="458" t="s">
        <v>3676</v>
      </c>
      <c r="U23" s="459" t="s">
        <v>29</v>
      </c>
      <c r="V23" s="446" t="str">
        <f t="shared" si="2"/>
        <v>Inativo</v>
      </c>
      <c r="W23" s="45"/>
      <c r="X23" s="24" t="s">
        <v>110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2548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3613</v>
      </c>
      <c r="B24" s="451" t="s">
        <v>3677</v>
      </c>
      <c r="C24" s="452" t="s">
        <v>3678</v>
      </c>
      <c r="D24" s="319" t="s">
        <v>18</v>
      </c>
      <c r="E24" s="93" t="s">
        <v>29</v>
      </c>
      <c r="F24" s="453" t="s">
        <v>2587</v>
      </c>
      <c r="G24" s="438" t="s">
        <v>3616</v>
      </c>
      <c r="H24" s="439" t="s">
        <v>140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184</v>
      </c>
      <c r="N24" s="457">
        <v>0.0</v>
      </c>
      <c r="O24" s="95" t="s">
        <v>24</v>
      </c>
      <c r="P24" s="168">
        <v>0.0</v>
      </c>
      <c r="Q24" s="469"/>
      <c r="R24" s="435" t="s">
        <v>3679</v>
      </c>
      <c r="S24" s="45" t="s">
        <v>99</v>
      </c>
      <c r="T24" s="458" t="s">
        <v>3680</v>
      </c>
      <c r="U24" s="459" t="s">
        <v>780</v>
      </c>
      <c r="V24" s="446" t="str">
        <f t="shared" si="2"/>
        <v>Inativo</v>
      </c>
      <c r="W24" s="45"/>
      <c r="X24" s="24" t="s">
        <v>110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3613</v>
      </c>
      <c r="B25" s="451" t="s">
        <v>3681</v>
      </c>
      <c r="C25" s="452" t="s">
        <v>3682</v>
      </c>
      <c r="D25" s="319" t="s">
        <v>18</v>
      </c>
      <c r="E25" s="93" t="s">
        <v>29</v>
      </c>
      <c r="F25" s="456" t="s">
        <v>3683</v>
      </c>
      <c r="G25" s="438" t="s">
        <v>3616</v>
      </c>
      <c r="H25" s="462" t="s">
        <v>180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2571</v>
      </c>
      <c r="R25" s="141" t="s">
        <v>3684</v>
      </c>
      <c r="S25" s="45" t="s">
        <v>99</v>
      </c>
      <c r="T25" s="458" t="s">
        <v>3685</v>
      </c>
      <c r="U25" s="459" t="s">
        <v>19</v>
      </c>
      <c r="V25" s="446" t="str">
        <f t="shared" si="2"/>
        <v>Encerrado</v>
      </c>
      <c r="W25" s="45"/>
      <c r="X25" s="24" t="s">
        <v>110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2548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3613</v>
      </c>
      <c r="B26" s="451" t="s">
        <v>3686</v>
      </c>
      <c r="C26" s="452" t="s">
        <v>3687</v>
      </c>
      <c r="D26" s="319" t="s">
        <v>18</v>
      </c>
      <c r="E26" s="93" t="s">
        <v>29</v>
      </c>
      <c r="F26" s="453" t="s">
        <v>3688</v>
      </c>
      <c r="G26" s="438" t="s">
        <v>3616</v>
      </c>
      <c r="H26" s="462" t="s">
        <v>97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188</v>
      </c>
      <c r="N26" s="457">
        <v>0.008</v>
      </c>
      <c r="O26" s="95" t="s">
        <v>189</v>
      </c>
      <c r="P26" s="168">
        <v>0.1</v>
      </c>
      <c r="Q26" s="470" t="s">
        <v>3689</v>
      </c>
      <c r="R26" s="50"/>
      <c r="S26" s="45" t="s">
        <v>99</v>
      </c>
      <c r="T26" s="458" t="s">
        <v>3690</v>
      </c>
      <c r="U26" s="459" t="s">
        <v>780</v>
      </c>
      <c r="V26" s="446" t="str">
        <f t="shared" si="2"/>
        <v>Ativo</v>
      </c>
      <c r="W26" s="45"/>
      <c r="X26" s="24" t="s">
        <v>110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3613</v>
      </c>
      <c r="B27" s="451" t="s">
        <v>3691</v>
      </c>
      <c r="C27" s="452" t="s">
        <v>3692</v>
      </c>
      <c r="D27" s="319" t="s">
        <v>18</v>
      </c>
      <c r="E27" s="93" t="s">
        <v>29</v>
      </c>
      <c r="F27" s="456" t="s">
        <v>3658</v>
      </c>
      <c r="G27" s="438" t="s">
        <v>3616</v>
      </c>
      <c r="H27" s="462" t="s">
        <v>180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263</v>
      </c>
      <c r="N27" s="457">
        <v>0.02</v>
      </c>
      <c r="O27" s="95" t="s">
        <v>48</v>
      </c>
      <c r="P27" s="168">
        <v>0.2</v>
      </c>
      <c r="Q27" s="469"/>
      <c r="R27" s="470" t="s">
        <v>3693</v>
      </c>
      <c r="S27" s="45" t="s">
        <v>99</v>
      </c>
      <c r="T27" s="458" t="s">
        <v>3694</v>
      </c>
      <c r="U27" s="459" t="s">
        <v>29</v>
      </c>
      <c r="V27" s="446" t="str">
        <f t="shared" si="2"/>
        <v>Encerrado</v>
      </c>
      <c r="W27" s="45"/>
      <c r="X27" s="24" t="s">
        <v>110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2548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3613</v>
      </c>
      <c r="B28" s="451" t="s">
        <v>3695</v>
      </c>
      <c r="C28" s="452" t="s">
        <v>3696</v>
      </c>
      <c r="D28" s="319" t="s">
        <v>18</v>
      </c>
      <c r="E28" s="93" t="s">
        <v>29</v>
      </c>
      <c r="F28" s="453" t="s">
        <v>135</v>
      </c>
      <c r="G28" s="438" t="s">
        <v>3616</v>
      </c>
      <c r="H28" s="439" t="s">
        <v>140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2571</v>
      </c>
      <c r="R28" s="50"/>
      <c r="S28" s="45" t="s">
        <v>99</v>
      </c>
      <c r="T28" s="458" t="s">
        <v>3697</v>
      </c>
      <c r="U28" s="459" t="s">
        <v>29</v>
      </c>
      <c r="V28" s="446" t="str">
        <f t="shared" si="2"/>
        <v>Inativo</v>
      </c>
      <c r="W28" s="45"/>
      <c r="X28" s="24" t="s">
        <v>110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2548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3613</v>
      </c>
      <c r="B29" s="451" t="s">
        <v>3698</v>
      </c>
      <c r="C29" s="452" t="s">
        <v>3699</v>
      </c>
      <c r="D29" s="319" t="s">
        <v>18</v>
      </c>
      <c r="E29" s="93" t="s">
        <v>29</v>
      </c>
      <c r="F29" s="456" t="s">
        <v>2194</v>
      </c>
      <c r="G29" s="438" t="s">
        <v>3616</v>
      </c>
      <c r="H29" s="462" t="s">
        <v>180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99</v>
      </c>
      <c r="T29" s="458" t="s">
        <v>2181</v>
      </c>
      <c r="U29" s="459" t="s">
        <v>29</v>
      </c>
      <c r="V29" s="446" t="str">
        <f t="shared" si="2"/>
        <v>Encerrado</v>
      </c>
      <c r="W29" s="45"/>
      <c r="X29" s="24" t="s">
        <v>110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3613</v>
      </c>
      <c r="B30" s="451" t="s">
        <v>3700</v>
      </c>
      <c r="C30" s="452" t="s">
        <v>3701</v>
      </c>
      <c r="D30" s="319" t="s">
        <v>18</v>
      </c>
      <c r="E30" s="93" t="s">
        <v>29</v>
      </c>
      <c r="F30" s="456" t="s">
        <v>2194</v>
      </c>
      <c r="G30" s="438" t="s">
        <v>3616</v>
      </c>
      <c r="H30" s="462" t="s">
        <v>180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98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99</v>
      </c>
      <c r="T30" s="458" t="s">
        <v>3702</v>
      </c>
      <c r="U30" s="459" t="s">
        <v>29</v>
      </c>
      <c r="V30" s="446" t="str">
        <f t="shared" si="2"/>
        <v>Encerrado</v>
      </c>
      <c r="W30" s="45"/>
      <c r="X30" s="24" t="s">
        <v>110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2548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3613</v>
      </c>
      <c r="B31" s="451" t="s">
        <v>3703</v>
      </c>
      <c r="C31" s="452" t="s">
        <v>3704</v>
      </c>
      <c r="D31" s="319" t="s">
        <v>18</v>
      </c>
      <c r="E31" s="93" t="s">
        <v>29</v>
      </c>
      <c r="F31" s="456" t="s">
        <v>2785</v>
      </c>
      <c r="G31" s="438" t="s">
        <v>3616</v>
      </c>
      <c r="H31" s="462" t="s">
        <v>180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263</v>
      </c>
      <c r="N31" s="457">
        <v>0.02</v>
      </c>
      <c r="O31" s="95" t="s">
        <v>48</v>
      </c>
      <c r="P31" s="168">
        <v>0.2</v>
      </c>
      <c r="Q31" s="435" t="s">
        <v>3705</v>
      </c>
      <c r="R31" s="50"/>
      <c r="S31" s="45" t="s">
        <v>99</v>
      </c>
      <c r="T31" s="458" t="s">
        <v>3706</v>
      </c>
      <c r="U31" s="459" t="s">
        <v>29</v>
      </c>
      <c r="V31" s="446" t="str">
        <f t="shared" si="2"/>
        <v>Encerrado</v>
      </c>
      <c r="W31" s="45"/>
      <c r="X31" s="24" t="s">
        <v>110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2548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2514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2515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2516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2517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743149E1-CB2C-4C03-90C0-0A797FCB401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85E3BF68-3E21-40BB-9E65-3A404129272E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72</v>
      </c>
      <c r="G1" s="28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3707</v>
      </c>
      <c r="B3" s="183" t="s">
        <v>3708</v>
      </c>
      <c r="C3" s="510">
        <v>1.100556E7</v>
      </c>
      <c r="D3" s="319" t="s">
        <v>18</v>
      </c>
      <c r="E3" s="93" t="s">
        <v>29</v>
      </c>
      <c r="F3" s="511" t="s">
        <v>135</v>
      </c>
      <c r="G3" s="512" t="s">
        <v>3616</v>
      </c>
      <c r="H3" s="46" t="s">
        <v>97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55</v>
      </c>
      <c r="N3" s="443">
        <v>0.012</v>
      </c>
      <c r="O3" s="95" t="s">
        <v>24</v>
      </c>
      <c r="P3" s="168">
        <v>0.0</v>
      </c>
      <c r="Q3" s="224"/>
      <c r="R3" s="50"/>
      <c r="S3" s="45" t="s">
        <v>99</v>
      </c>
      <c r="T3" s="513" t="s">
        <v>3709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110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3707</v>
      </c>
      <c r="B4" s="516" t="s">
        <v>3710</v>
      </c>
      <c r="C4" s="517">
        <v>1.094059E7</v>
      </c>
      <c r="D4" s="511" t="s">
        <v>18</v>
      </c>
      <c r="E4" s="518" t="s">
        <v>29</v>
      </c>
      <c r="F4" s="511" t="s">
        <v>366</v>
      </c>
      <c r="G4" s="512" t="s">
        <v>3616</v>
      </c>
      <c r="H4" s="519" t="s">
        <v>97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263</v>
      </c>
      <c r="N4" s="457">
        <v>0.02</v>
      </c>
      <c r="O4" s="521" t="s">
        <v>48</v>
      </c>
      <c r="P4" s="522">
        <v>0.2</v>
      </c>
      <c r="Q4" s="523" t="s">
        <v>3711</v>
      </c>
      <c r="R4" s="50"/>
      <c r="S4" s="45" t="s">
        <v>99</v>
      </c>
      <c r="T4" s="524" t="s">
        <v>2701</v>
      </c>
      <c r="U4" s="13" t="s">
        <v>29</v>
      </c>
      <c r="V4" s="514" t="str">
        <f t="shared" si="2"/>
        <v>Ativo</v>
      </c>
      <c r="W4" s="45"/>
      <c r="X4" s="24" t="s">
        <v>110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3707</v>
      </c>
      <c r="B5" s="525" t="s">
        <v>3712</v>
      </c>
      <c r="C5" s="526" t="s">
        <v>3713</v>
      </c>
      <c r="D5" s="319" t="s">
        <v>18</v>
      </c>
      <c r="E5" s="93" t="s">
        <v>29</v>
      </c>
      <c r="F5" s="510" t="s">
        <v>18</v>
      </c>
      <c r="G5" s="512" t="s">
        <v>3616</v>
      </c>
      <c r="H5" s="46" t="s">
        <v>97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362</v>
      </c>
      <c r="T5" s="528" t="s">
        <v>3714</v>
      </c>
      <c r="U5" s="13" t="s">
        <v>29</v>
      </c>
      <c r="V5" s="514" t="str">
        <f t="shared" si="2"/>
        <v>Inativo</v>
      </c>
      <c r="W5" s="45"/>
      <c r="X5" s="24" t="s">
        <v>110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3707</v>
      </c>
      <c r="B6" s="183" t="s">
        <v>3715</v>
      </c>
      <c r="C6" s="510">
        <v>1.0982276E7</v>
      </c>
      <c r="D6" s="319" t="s">
        <v>18</v>
      </c>
      <c r="E6" s="93" t="s">
        <v>29</v>
      </c>
      <c r="F6" s="511" t="s">
        <v>3716</v>
      </c>
      <c r="G6" s="512" t="s">
        <v>3616</v>
      </c>
      <c r="H6" s="51" t="s">
        <v>140</v>
      </c>
      <c r="I6" s="51" t="s">
        <v>213</v>
      </c>
      <c r="J6" s="319" t="str">
        <f t="shared" si="1"/>
        <v>Não</v>
      </c>
      <c r="K6" s="454">
        <v>45019.0</v>
      </c>
      <c r="L6" s="45"/>
      <c r="M6" s="442" t="s">
        <v>55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362</v>
      </c>
      <c r="T6" s="11" t="s">
        <v>1234</v>
      </c>
      <c r="U6" s="13" t="s">
        <v>145</v>
      </c>
      <c r="V6" s="514" t="str">
        <f t="shared" si="2"/>
        <v>Ativo</v>
      </c>
      <c r="W6" s="45"/>
      <c r="X6" s="24" t="s">
        <v>110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3707</v>
      </c>
      <c r="B7" s="156" t="s">
        <v>3113</v>
      </c>
      <c r="C7" s="101" t="s">
        <v>3717</v>
      </c>
      <c r="D7" s="324" t="s">
        <v>18</v>
      </c>
      <c r="E7" s="11" t="s">
        <v>29</v>
      </c>
      <c r="F7" s="511" t="s">
        <v>366</v>
      </c>
      <c r="G7" s="512" t="s">
        <v>3616</v>
      </c>
      <c r="H7" s="51" t="s">
        <v>97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55</v>
      </c>
      <c r="N7" s="529">
        <v>0.012</v>
      </c>
      <c r="O7" s="13" t="s">
        <v>24</v>
      </c>
      <c r="P7" s="530">
        <v>0.0</v>
      </c>
      <c r="Q7" s="224"/>
      <c r="R7" s="60"/>
      <c r="S7" s="24" t="s">
        <v>99</v>
      </c>
      <c r="T7" s="5" t="s">
        <v>3115</v>
      </c>
      <c r="U7" s="13" t="s">
        <v>145</v>
      </c>
      <c r="V7" s="514" t="str">
        <f t="shared" si="2"/>
        <v>Inativo</v>
      </c>
      <c r="W7" s="45"/>
      <c r="X7" s="24" t="s">
        <v>101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3707</v>
      </c>
      <c r="B8" s="525" t="s">
        <v>3718</v>
      </c>
      <c r="C8" s="164">
        <v>3844136.0</v>
      </c>
      <c r="D8" s="319" t="s">
        <v>18</v>
      </c>
      <c r="E8" s="93" t="s">
        <v>34</v>
      </c>
      <c r="F8" s="521" t="s">
        <v>564</v>
      </c>
      <c r="G8" s="512" t="s">
        <v>3616</v>
      </c>
      <c r="H8" s="46" t="s">
        <v>97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3719</v>
      </c>
      <c r="R8" s="60"/>
      <c r="S8" s="45" t="s">
        <v>99</v>
      </c>
      <c r="T8" s="528" t="s">
        <v>3720</v>
      </c>
      <c r="U8" s="13" t="s">
        <v>34</v>
      </c>
      <c r="V8" s="514" t="str">
        <f t="shared" si="2"/>
        <v>Ativo</v>
      </c>
      <c r="W8" s="45"/>
      <c r="X8" s="24" t="s">
        <v>110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3707</v>
      </c>
      <c r="B9" s="183" t="s">
        <v>1637</v>
      </c>
      <c r="C9" s="510">
        <v>1.093663E7</v>
      </c>
      <c r="D9" s="319" t="s">
        <v>18</v>
      </c>
      <c r="E9" s="93" t="s">
        <v>29</v>
      </c>
      <c r="F9" s="511" t="s">
        <v>693</v>
      </c>
      <c r="G9" s="512" t="s">
        <v>3616</v>
      </c>
      <c r="H9" s="51" t="s">
        <v>140</v>
      </c>
      <c r="I9" s="51" t="s">
        <v>213</v>
      </c>
      <c r="J9" s="319" t="str">
        <f t="shared" si="1"/>
        <v>Não</v>
      </c>
      <c r="K9" s="454">
        <v>45034.0</v>
      </c>
      <c r="L9" s="45"/>
      <c r="M9" s="442" t="s">
        <v>55</v>
      </c>
      <c r="N9" s="457">
        <v>0.007</v>
      </c>
      <c r="O9" s="95" t="s">
        <v>24</v>
      </c>
      <c r="P9" s="168">
        <v>0.0</v>
      </c>
      <c r="Q9" s="224"/>
      <c r="R9" s="50"/>
      <c r="S9" s="45" t="s">
        <v>99</v>
      </c>
      <c r="T9" s="513" t="s">
        <v>1639</v>
      </c>
      <c r="U9" s="13" t="s">
        <v>29</v>
      </c>
      <c r="V9" s="514" t="str">
        <f t="shared" si="2"/>
        <v>Ativo</v>
      </c>
      <c r="W9" s="45"/>
      <c r="X9" s="24" t="s">
        <v>110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3707</v>
      </c>
      <c r="B10" s="183" t="s">
        <v>1637</v>
      </c>
      <c r="C10" s="510">
        <v>1.0944986E7</v>
      </c>
      <c r="D10" s="319" t="s">
        <v>18</v>
      </c>
      <c r="E10" s="93" t="s">
        <v>29</v>
      </c>
      <c r="F10" s="511" t="s">
        <v>693</v>
      </c>
      <c r="G10" s="512" t="s">
        <v>3616</v>
      </c>
      <c r="H10" s="51" t="s">
        <v>140</v>
      </c>
      <c r="I10" s="51" t="s">
        <v>213</v>
      </c>
      <c r="J10" s="319" t="str">
        <f t="shared" si="1"/>
        <v>Não</v>
      </c>
      <c r="K10" s="454">
        <v>45000.0</v>
      </c>
      <c r="L10" s="45"/>
      <c r="M10" s="456" t="s">
        <v>184</v>
      </c>
      <c r="N10" s="457">
        <v>0.015</v>
      </c>
      <c r="O10" s="95" t="s">
        <v>24</v>
      </c>
      <c r="P10" s="168">
        <v>0.0</v>
      </c>
      <c r="Q10" s="224"/>
      <c r="R10" s="109" t="s">
        <v>3721</v>
      </c>
      <c r="S10" s="45" t="s">
        <v>99</v>
      </c>
      <c r="T10" s="513" t="s">
        <v>1639</v>
      </c>
      <c r="U10" s="13" t="s">
        <v>29</v>
      </c>
      <c r="V10" s="514" t="str">
        <f t="shared" si="2"/>
        <v>Ativo</v>
      </c>
      <c r="W10" s="45"/>
      <c r="X10" s="24" t="s">
        <v>110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3707</v>
      </c>
      <c r="B11" s="183" t="s">
        <v>3233</v>
      </c>
      <c r="C11" s="510">
        <v>1.1071318E7</v>
      </c>
      <c r="D11" s="319" t="s">
        <v>18</v>
      </c>
      <c r="E11" s="93" t="s">
        <v>29</v>
      </c>
      <c r="F11" s="511" t="s">
        <v>135</v>
      </c>
      <c r="G11" s="512" t="s">
        <v>3616</v>
      </c>
      <c r="H11" s="46" t="s">
        <v>97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98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99</v>
      </c>
      <c r="T11" s="513" t="s">
        <v>3235</v>
      </c>
      <c r="U11" s="13" t="s">
        <v>29</v>
      </c>
      <c r="V11" s="514" t="str">
        <f t="shared" si="2"/>
        <v>Ativo</v>
      </c>
      <c r="W11" s="45"/>
      <c r="X11" s="24" t="s">
        <v>110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3707</v>
      </c>
      <c r="B12" s="183" t="s">
        <v>1661</v>
      </c>
      <c r="C12" s="510" t="s">
        <v>3722</v>
      </c>
      <c r="D12" s="319" t="s">
        <v>18</v>
      </c>
      <c r="E12" s="93" t="s">
        <v>29</v>
      </c>
      <c r="F12" s="511" t="s">
        <v>162</v>
      </c>
      <c r="G12" s="512" t="s">
        <v>3616</v>
      </c>
      <c r="H12" s="46" t="s">
        <v>140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55</v>
      </c>
      <c r="N12" s="457">
        <v>0.012</v>
      </c>
      <c r="O12" s="95" t="s">
        <v>24</v>
      </c>
      <c r="P12" s="168">
        <v>0.0</v>
      </c>
      <c r="Q12" s="224" t="s">
        <v>3723</v>
      </c>
      <c r="R12" s="50"/>
      <c r="S12" s="45" t="s">
        <v>99</v>
      </c>
      <c r="T12" s="513" t="s">
        <v>1664</v>
      </c>
      <c r="U12" s="13" t="s">
        <v>29</v>
      </c>
      <c r="V12" s="514" t="str">
        <f t="shared" si="2"/>
        <v>Ativo</v>
      </c>
      <c r="W12" s="45"/>
      <c r="X12" s="24" t="s">
        <v>110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3707</v>
      </c>
      <c r="B13" s="183" t="s">
        <v>3338</v>
      </c>
      <c r="C13" s="510">
        <v>1.1026371E7</v>
      </c>
      <c r="D13" s="319" t="s">
        <v>18</v>
      </c>
      <c r="E13" s="93" t="s">
        <v>29</v>
      </c>
      <c r="F13" s="511" t="s">
        <v>693</v>
      </c>
      <c r="G13" s="512" t="s">
        <v>3616</v>
      </c>
      <c r="H13" s="46" t="s">
        <v>97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3724</v>
      </c>
      <c r="R13" s="472"/>
      <c r="S13" s="45" t="s">
        <v>99</v>
      </c>
      <c r="T13" s="513" t="s">
        <v>3341</v>
      </c>
      <c r="U13" s="13" t="s">
        <v>19</v>
      </c>
      <c r="V13" s="514" t="str">
        <f t="shared" si="2"/>
        <v>Ativo</v>
      </c>
      <c r="W13" s="45"/>
      <c r="X13" s="24" t="s">
        <v>110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3707</v>
      </c>
      <c r="B14" s="525" t="s">
        <v>3725</v>
      </c>
      <c r="C14" s="140" t="s">
        <v>3726</v>
      </c>
      <c r="D14" s="319" t="s">
        <v>18</v>
      </c>
      <c r="E14" s="93" t="s">
        <v>29</v>
      </c>
      <c r="F14" s="511" t="s">
        <v>366</v>
      </c>
      <c r="G14" s="512" t="s">
        <v>3616</v>
      </c>
      <c r="H14" s="46" t="s">
        <v>97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99</v>
      </c>
      <c r="T14" s="528" t="s">
        <v>3727</v>
      </c>
      <c r="U14" s="13" t="s">
        <v>29</v>
      </c>
      <c r="V14" s="514" t="str">
        <f t="shared" si="2"/>
        <v>Ativo</v>
      </c>
      <c r="W14" s="45"/>
      <c r="X14" s="24" t="s">
        <v>110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3707</v>
      </c>
      <c r="B15" s="183" t="s">
        <v>3728</v>
      </c>
      <c r="C15" s="532" t="s">
        <v>3729</v>
      </c>
      <c r="D15" s="319" t="s">
        <v>18</v>
      </c>
      <c r="E15" s="93" t="s">
        <v>29</v>
      </c>
      <c r="F15" s="511" t="s">
        <v>2587</v>
      </c>
      <c r="G15" s="512" t="s">
        <v>3616</v>
      </c>
      <c r="H15" s="46" t="s">
        <v>97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184</v>
      </c>
      <c r="N15" s="457">
        <v>0.025</v>
      </c>
      <c r="O15" s="95" t="s">
        <v>185</v>
      </c>
      <c r="P15" s="168">
        <v>0.2</v>
      </c>
      <c r="Q15" s="60" t="s">
        <v>3730</v>
      </c>
      <c r="R15" s="50"/>
      <c r="S15" s="45" t="s">
        <v>99</v>
      </c>
      <c r="T15" s="513" t="s">
        <v>3731</v>
      </c>
      <c r="U15" s="13" t="s">
        <v>780</v>
      </c>
      <c r="V15" s="514" t="str">
        <f t="shared" si="2"/>
        <v>Ativo</v>
      </c>
      <c r="W15" s="45"/>
      <c r="X15" s="24" t="s">
        <v>110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2514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2515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2516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2517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B60061D9-3C60-435B-A5FA-891D8B031122}" filter="1" showAutoFilter="1">
      <autoFilter ref="$D$2:$F$28"/>
    </customSheetView>
    <customSheetView guid="{297C6BE9-5A2D-4DFD-BFA0-C025ECD0ECA6}" filter="1" showAutoFilter="1">
      <autoFilter ref="$B$2:$AD$28"/>
    </customSheetView>
    <customSheetView guid="{F6E573F3-E518-4DE4-9D52-B4BF56F487AF}" filter="1" showAutoFilter="1">
      <autoFilter ref="$D$2:$AC$28"/>
    </customSheetView>
    <customSheetView guid="{FD479E0A-5635-4368-BAD7-8AEF90AAA10D}" filter="1" showAutoFilter="1">
      <autoFilter ref="$D$2:$F$28"/>
    </customSheetView>
    <customSheetView guid="{DA1ADC60-94CF-4840-B551-8571AE1821B5}" filter="1" showAutoFilter="1">
      <autoFilter ref="$D$2:$AC$28"/>
    </customSheetView>
    <customSheetView guid="{3224FE55-86AE-415C-A0EE-D889D412E49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F150D73-13F3-46E4-B1A9-248638FFDC39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602BC6C6-E1BD-413E-8033-998FB7DE7E18}" filter="1" showAutoFilter="1">
      <autoFilter ref="$E$2:$F$28"/>
    </customSheetView>
    <customSheetView guid="{A4538051-301F-49C7-9C42-D42628B3A2C5}" filter="1" showAutoFilter="1">
      <autoFilter ref="$AD$2:$AD$28"/>
    </customSheetView>
    <customSheetView guid="{DFAFE78E-641C-443C-8C04-8D0559A1967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CDA940D-2EF7-441D-B42D-930916E599D4}" filter="1" showAutoFilter="1">
      <autoFilter ref="$F$2:$F$28"/>
    </customSheetView>
    <customSheetView guid="{2EA7FB7A-A68F-4E53-B231-CE3F194AA0F6}" filter="1" showAutoFilter="1">
      <autoFilter ref="$B$2:$AA$16"/>
    </customSheetView>
    <customSheetView guid="{F324C27F-B90C-4DAC-85EB-1AEBEACE4A4F}" filter="1" showAutoFilter="1">
      <autoFilter ref="$B$2:$AD$15"/>
    </customSheetView>
    <customSheetView guid="{2BFFB5D9-29B0-4C43-8FA0-40928D8B04A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BE6AFB8-2746-4446-9F67-B3B3A7C159F0}" filter="1" showAutoFilter="1">
      <autoFilter ref="$B$2:$AD$15"/>
    </customSheetView>
    <customSheetView guid="{9276B2F2-C19E-4C73-8F02-78AF99BFEB8D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F5A6E31-BC7D-4885-A158-F76FFE68EB87}" filter="1" showAutoFilter="1">
      <autoFilter ref="$B$2:$AD$15"/>
    </customSheetView>
    <customSheetView guid="{46FCE03C-369B-4A8C-AA10-73330071CC8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4BE1D23-6C85-4CFD-9B3E-EA7BC6FAF5C9}" filter="1" showAutoFilter="1">
      <autoFilter ref="$B$2:$AD$15"/>
    </customSheetView>
    <customSheetView guid="{9A41FA48-54F6-481F-9A5D-4ED61D8726C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D331592-C5A5-4C09-9AF3-FFB9E905454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414F47B-0B4E-49BE-A53D-D19269B6816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5E3BF68-3E21-40BB-9E65-3A404129272E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277FFC0-2616-4AD4-B38F-0C46D8B6B82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FA373EA-4FB8-47BF-8F88-52A01088D214}" filter="1" showAutoFilter="1">
      <autoFilter ref="$B$2:$AC$28"/>
    </customSheetView>
    <customSheetView guid="{8F863C65-468A-42E5-8460-DD5FD9DF89F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87C0045-5AEC-4A99-8C6F-CBDB15F9C67F}" filter="1" showAutoFilter="1">
      <autoFilter ref="$B$2:$AA$16"/>
    </customSheetView>
    <customSheetView guid="{B1D9FABF-5A7F-4424-B1B4-82C7CA4C8821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317B395-8BB6-47E3-9C39-3C960EDEE8F4}" filter="1" showAutoFilter="1">
      <autoFilter ref="$B$2:$AC$16"/>
    </customSheetView>
    <customSheetView guid="{64D41B4B-D51F-4BD4-8AB4-A96DED8F7671}" filter="1" showAutoFilter="1">
      <autoFilter ref="$D$2:$F$28"/>
    </customSheetView>
    <customSheetView guid="{87804E62-E0DF-48C2-AE71-452D9D18D91C}" filter="1" showAutoFilter="1">
      <autoFilter ref="$B$2:$AC$16">
        <sortState ref="B2:AC16">
          <sortCondition ref="B2:B16"/>
        </sortState>
      </autoFilter>
    </customSheetView>
    <customSheetView guid="{302A184B-2516-4CD6-AA37-4C40BDAD674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2AE6843-04B7-484F-A985-AF55B2C3BFE4}" filter="1" showAutoFilter="1">
      <autoFilter ref="$B$2:$AA$16"/>
    </customSheetView>
    <customSheetView guid="{D66B8183-7271-4D1D-9E8C-F8FD87342D7C}" filter="1" showAutoFilter="1">
      <autoFilter ref="$K$2:$K$28"/>
    </customSheetView>
    <customSheetView guid="{008BD150-B834-4EFC-A331-5B2E90EE5555}" filter="1" showAutoFilter="1">
      <autoFilter ref="$AD$2:$AD$28"/>
    </customSheetView>
    <customSheetView guid="{7C42D150-CCC1-4050-87DF-F765A03501B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E3DD323-411B-48B3-9406-27ABFB98991A}" filter="1" showAutoFilter="1">
      <autoFilter ref="$M$2:$M$28">
        <filterColumn colId="0">
          <filters>
            <filter val="CON"/>
          </filters>
        </filterColumn>
      </autoFilter>
    </customSheetView>
    <customSheetView guid="{A9555C89-F104-43FA-BAC6-C9CC3264C98F}" filter="1" showAutoFilter="1">
      <autoFilter ref="$D$2:$F$28"/>
    </customSheetView>
    <customSheetView guid="{C742A7F0-57A9-49F7-922A-C0E9FB281B0F}" filter="1" showAutoFilter="1">
      <autoFilter ref="$M$2:$O$28"/>
    </customSheetView>
    <customSheetView guid="{29B8481C-1065-4EA5-9BCE-121B926988F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58CEF1-D1BD-4185-BD29-E251A511B58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300E852-56C8-43D9-A0DF-BFA42A4C2859}" filter="1" showAutoFilter="1">
      <autoFilter ref="$B$2:$AC$16"/>
    </customSheetView>
    <customSheetView guid="{DCA440DB-A731-4E5D-B95C-EC1F40EF34A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BC3FD06-6634-47CC-B9A5-AFFCCEB712B2}" filter="1" showAutoFilter="1">
      <autoFilter ref="$AB$2:$AB$28"/>
    </customSheetView>
    <customSheetView guid="{9499EA7A-2F99-446F-8560-B7E0EDEF1723}" filter="1" showAutoFilter="1">
      <autoFilter ref="$B$2:$AD$15"/>
    </customSheetView>
    <customSheetView guid="{65F52240-9D89-4FDA-AE73-FA835AA692D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37892F7D-65EC-4DF6-9E25-33B140AEF40D}" filter="1" showAutoFilter="1">
      <autoFilter ref="$B$2:$AC$16"/>
    </customSheetView>
    <customSheetView guid="{A1EC7408-1E62-4867-AFF4-5EE65F5B3E98}" filter="1" showAutoFilter="1">
      <autoFilter ref="$B$2:$AD$15"/>
    </customSheetView>
    <customSheetView guid="{1430BEDE-3FA9-42A1-A677-18F2CD03DDEE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E803C2B-84D2-40A4-BDC1-7204AF2A689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DFB75A8-5A27-41CC-BFD1-DD69459FAE51}" filter="1" showAutoFilter="1">
      <autoFilter ref="$B$2:$AA$16"/>
    </customSheetView>
    <customSheetView guid="{5582BC7B-7185-4E95-B782-2C9B23ACC703}" filter="1" showAutoFilter="1">
      <autoFilter ref="$B$2:$AA$16"/>
    </customSheetView>
    <customSheetView guid="{48296BCF-485A-4BEA-A7AE-C1C9ACAED0A6}" filter="1" showAutoFilter="1">
      <autoFilter ref="$B$2:$AD$15"/>
    </customSheetView>
    <customSheetView guid="{A31C4930-051E-407F-BB80-B3C9B34F5DB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3AA33E4-7A42-452C-9FE8-EED57FBF60ED}" filter="1" showAutoFilter="1">
      <autoFilter ref="$B$2:$AA$16"/>
    </customSheetView>
    <customSheetView guid="{51A132F3-6240-4E43-B96B-CD7B3653ED3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0B7E4E9-A870-4267-A635-22F04634CB50}" filter="1" showAutoFilter="1">
      <autoFilter ref="$B$2:$AC$16"/>
    </customSheetView>
    <customSheetView guid="{B875E11C-9CEF-46D8-84D6-DAB92FAB3FE0}" filter="1" showAutoFilter="1">
      <autoFilter ref="$B$2:$Q$15">
        <filterColumn colId="13">
          <filters/>
        </filterColumn>
      </autoFilter>
    </customSheetView>
    <customSheetView guid="{BAECC684-972B-4917-9C6E-2B99659D7D3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7BA468-C0AF-4BC5-9377-40B265C46F2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43149E1-CB2C-4C03-90C0-0A797FCB4019}" filter="1" showAutoFilter="1">
      <autoFilter ref="$B$2:$AE$15">
        <filterColumn colId="2">
          <filters/>
        </filterColumn>
      </autoFilter>
    </customSheetView>
    <customSheetView guid="{3CA020F3-5C92-459B-ADF1-AFC54E51F18F}" filter="1" showAutoFilter="1">
      <autoFilter ref="$K$2:$K$28"/>
    </customSheetView>
    <customSheetView guid="{C816F484-F945-470C-850C-B7CF03527A24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72</v>
      </c>
      <c r="C1" s="26"/>
      <c r="D1" s="26"/>
      <c r="E1" s="26"/>
      <c r="F1" s="26"/>
      <c r="G1" s="28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3732</v>
      </c>
      <c r="B3" s="525" t="s">
        <v>1962</v>
      </c>
      <c r="C3" s="140" t="s">
        <v>3733</v>
      </c>
      <c r="D3" s="319" t="s">
        <v>95</v>
      </c>
      <c r="E3" s="93" t="s">
        <v>29</v>
      </c>
      <c r="F3" s="545" t="s">
        <v>96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97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263</v>
      </c>
      <c r="N3" s="457">
        <v>0.01</v>
      </c>
      <c r="O3" s="95" t="s">
        <v>24</v>
      </c>
      <c r="P3" s="168">
        <v>0.0</v>
      </c>
      <c r="Q3" s="224"/>
      <c r="R3" s="60"/>
      <c r="S3" s="45" t="s">
        <v>99</v>
      </c>
      <c r="T3" s="220" t="s">
        <v>1964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3732</v>
      </c>
      <c r="B4" s="525" t="s">
        <v>3734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97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3735</v>
      </c>
      <c r="S4" s="45" t="s">
        <v>99</v>
      </c>
      <c r="T4" s="220" t="s">
        <v>2423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2514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2515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2516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2517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72</v>
      </c>
      <c r="B1" s="303"/>
      <c r="C1" s="303"/>
      <c r="D1" s="303"/>
      <c r="E1" s="303"/>
      <c r="F1" s="303"/>
      <c r="G1" s="304"/>
      <c r="H1" s="306" t="s">
        <v>74</v>
      </c>
      <c r="I1" s="304"/>
      <c r="J1" s="302" t="s">
        <v>72</v>
      </c>
      <c r="K1" s="303"/>
      <c r="L1" s="303"/>
      <c r="M1" s="303"/>
      <c r="N1" s="303"/>
      <c r="O1" s="303"/>
      <c r="P1" s="303"/>
      <c r="Q1" s="304"/>
      <c r="R1" s="307" t="s">
        <v>2519</v>
      </c>
      <c r="S1" s="556" t="s">
        <v>2518</v>
      </c>
      <c r="T1" s="557" t="s">
        <v>75</v>
      </c>
      <c r="U1" s="303"/>
      <c r="V1" s="303"/>
      <c r="W1" s="303"/>
      <c r="X1" s="304"/>
      <c r="Y1" s="558" t="s">
        <v>76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79</v>
      </c>
      <c r="I2" s="1" t="s">
        <v>80</v>
      </c>
      <c r="J2" s="2" t="s">
        <v>3736</v>
      </c>
      <c r="K2" s="2" t="s">
        <v>3737</v>
      </c>
      <c r="L2" s="2" t="s">
        <v>3738</v>
      </c>
      <c r="M2" s="2" t="s">
        <v>81</v>
      </c>
      <c r="N2" s="34" t="s">
        <v>82</v>
      </c>
      <c r="O2" s="34" t="s">
        <v>83</v>
      </c>
      <c r="P2" s="34" t="s">
        <v>9</v>
      </c>
      <c r="Q2" s="36" t="s">
        <v>84</v>
      </c>
      <c r="R2" s="4" t="s">
        <v>86</v>
      </c>
      <c r="S2" s="4" t="s">
        <v>87</v>
      </c>
      <c r="T2" s="2" t="s">
        <v>88</v>
      </c>
      <c r="U2" s="34" t="s">
        <v>39</v>
      </c>
      <c r="V2" s="1" t="s">
        <v>89</v>
      </c>
      <c r="W2" s="3" t="s">
        <v>40</v>
      </c>
      <c r="X2" s="3" t="s">
        <v>90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3739</v>
      </c>
      <c r="C3" s="79" t="s">
        <v>3740</v>
      </c>
      <c r="D3" s="510" t="s">
        <v>3741</v>
      </c>
      <c r="E3" s="319" t="s">
        <v>18</v>
      </c>
      <c r="F3" s="93" t="s">
        <v>34</v>
      </c>
      <c r="G3" s="511" t="s">
        <v>3742</v>
      </c>
      <c r="H3" s="462" t="s">
        <v>97</v>
      </c>
      <c r="I3" s="46" t="s">
        <v>24</v>
      </c>
      <c r="J3" s="319" t="s">
        <v>3743</v>
      </c>
      <c r="K3" s="319" t="s">
        <v>3744</v>
      </c>
      <c r="L3" s="319" t="s">
        <v>3744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362</v>
      </c>
      <c r="U3" s="13" t="s">
        <v>2796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  <c r="AP3" s="562">
        <v>693765.96</v>
      </c>
    </row>
    <row r="4" ht="15.75" customHeight="1">
      <c r="A4" s="563" t="s">
        <v>17</v>
      </c>
      <c r="B4" s="564" t="s">
        <v>136</v>
      </c>
      <c r="C4" s="563" t="s">
        <v>133</v>
      </c>
      <c r="D4" s="565" t="s">
        <v>3745</v>
      </c>
      <c r="E4" s="319" t="s">
        <v>18</v>
      </c>
      <c r="F4" s="93" t="s">
        <v>29</v>
      </c>
      <c r="G4" s="511" t="s">
        <v>2194</v>
      </c>
      <c r="H4" s="462" t="s">
        <v>97</v>
      </c>
      <c r="I4" s="46" t="s">
        <v>24</v>
      </c>
      <c r="J4" s="319" t="s">
        <v>3743</v>
      </c>
      <c r="K4" s="319" t="s">
        <v>3744</v>
      </c>
      <c r="L4" s="319" t="s">
        <v>3744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99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  <c r="AP4" s="562">
        <v>85439.63</v>
      </c>
    </row>
    <row r="5" ht="15.75" customHeight="1">
      <c r="A5" s="563" t="s">
        <v>17</v>
      </c>
      <c r="B5" s="564" t="s">
        <v>3746</v>
      </c>
      <c r="C5" s="6" t="s">
        <v>3747</v>
      </c>
      <c r="D5" s="24" t="s">
        <v>3748</v>
      </c>
      <c r="E5" s="324" t="s">
        <v>18</v>
      </c>
      <c r="F5" s="11" t="s">
        <v>19</v>
      </c>
      <c r="G5" s="324" t="s">
        <v>207</v>
      </c>
      <c r="H5" s="439" t="s">
        <v>114</v>
      </c>
      <c r="I5" s="51" t="s">
        <v>24</v>
      </c>
      <c r="J5" s="324" t="s">
        <v>3743</v>
      </c>
      <c r="K5" s="324" t="s">
        <v>3744</v>
      </c>
      <c r="L5" s="324" t="s">
        <v>3744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99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  <c r="AP5" s="562">
        <v>207651.57</v>
      </c>
    </row>
    <row r="6" ht="15.75" customHeight="1">
      <c r="A6" s="563" t="s">
        <v>17</v>
      </c>
      <c r="B6" s="564" t="s">
        <v>343</v>
      </c>
      <c r="C6" s="563" t="s">
        <v>3749</v>
      </c>
      <c r="D6" s="565" t="s">
        <v>3750</v>
      </c>
      <c r="E6" s="319" t="s">
        <v>18</v>
      </c>
      <c r="F6" s="93" t="s">
        <v>29</v>
      </c>
      <c r="G6" s="511" t="s">
        <v>162</v>
      </c>
      <c r="H6" s="462" t="s">
        <v>180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362</v>
      </c>
      <c r="U6" s="13" t="s">
        <v>2796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  <c r="AP6" s="562">
        <v>0.0</v>
      </c>
    </row>
    <row r="7" ht="15.75" customHeight="1">
      <c r="A7" s="563" t="s">
        <v>17</v>
      </c>
      <c r="B7" s="564" t="s">
        <v>410</v>
      </c>
      <c r="C7" s="563" t="s">
        <v>3751</v>
      </c>
      <c r="D7" s="565" t="s">
        <v>3752</v>
      </c>
      <c r="E7" s="319" t="s">
        <v>18</v>
      </c>
      <c r="F7" s="93" t="s">
        <v>29</v>
      </c>
      <c r="G7" s="511" t="s">
        <v>288</v>
      </c>
      <c r="H7" s="462" t="s">
        <v>97</v>
      </c>
      <c r="I7" s="46" t="s">
        <v>24</v>
      </c>
      <c r="J7" s="319" t="s">
        <v>3743</v>
      </c>
      <c r="K7" s="319" t="s">
        <v>3744</v>
      </c>
      <c r="L7" s="319" t="s">
        <v>3744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362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  <c r="AP7" s="562">
        <v>413427.96</v>
      </c>
    </row>
    <row r="8" ht="15.75" customHeight="1">
      <c r="A8" s="563" t="s">
        <v>17</v>
      </c>
      <c r="B8" s="571" t="s">
        <v>3753</v>
      </c>
      <c r="C8" s="572" t="s">
        <v>3754</v>
      </c>
      <c r="D8" s="565" t="s">
        <v>3755</v>
      </c>
      <c r="E8" s="319" t="s">
        <v>18</v>
      </c>
      <c r="F8" s="93" t="s">
        <v>34</v>
      </c>
      <c r="G8" s="511" t="s">
        <v>3742</v>
      </c>
      <c r="H8" s="439" t="s">
        <v>180</v>
      </c>
      <c r="I8" s="46" t="s">
        <v>24</v>
      </c>
      <c r="J8" s="319" t="s">
        <v>24</v>
      </c>
      <c r="K8" s="319" t="s">
        <v>3756</v>
      </c>
      <c r="L8" s="319" t="s">
        <v>3756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362</v>
      </c>
      <c r="U8" s="13" t="s">
        <v>2796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  <c r="AP8" s="562">
        <v>0.0</v>
      </c>
    </row>
    <row r="9" ht="15.75" customHeight="1">
      <c r="A9" s="563" t="s">
        <v>17</v>
      </c>
      <c r="B9" s="573">
        <v>2.18056950018E11</v>
      </c>
      <c r="C9" s="6" t="s">
        <v>3757</v>
      </c>
      <c r="D9" s="218" t="s">
        <v>3758</v>
      </c>
      <c r="E9" s="324" t="s">
        <v>95</v>
      </c>
      <c r="F9" s="11" t="s">
        <v>29</v>
      </c>
      <c r="G9" s="512" t="s">
        <v>96</v>
      </c>
      <c r="H9" s="439" t="s">
        <v>114</v>
      </c>
      <c r="I9" s="51" t="s">
        <v>24</v>
      </c>
      <c r="J9" s="324" t="s">
        <v>3743</v>
      </c>
      <c r="K9" s="324" t="s">
        <v>3744</v>
      </c>
      <c r="L9" s="324" t="s">
        <v>3744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362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  <c r="AP9" s="562">
        <v>0.0</v>
      </c>
    </row>
    <row r="10" ht="15.75" customHeight="1">
      <c r="A10" s="563" t="s">
        <v>17</v>
      </c>
      <c r="B10" s="574" t="s">
        <v>688</v>
      </c>
      <c r="C10" s="575" t="s">
        <v>685</v>
      </c>
      <c r="D10" s="65" t="s">
        <v>3759</v>
      </c>
      <c r="E10" s="324" t="s">
        <v>18</v>
      </c>
      <c r="F10" s="11" t="s">
        <v>29</v>
      </c>
      <c r="G10" s="512" t="s">
        <v>135</v>
      </c>
      <c r="H10" s="439" t="s">
        <v>114</v>
      </c>
      <c r="I10" s="51" t="s">
        <v>24</v>
      </c>
      <c r="J10" s="324" t="s">
        <v>3743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99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  <c r="AP10" s="562">
        <v>97952.84</v>
      </c>
    </row>
    <row r="11" ht="15.75" customHeight="1">
      <c r="A11" s="563" t="s">
        <v>17</v>
      </c>
      <c r="B11" s="564" t="s">
        <v>792</v>
      </c>
      <c r="C11" s="563" t="s">
        <v>790</v>
      </c>
      <c r="D11" s="565" t="s">
        <v>3760</v>
      </c>
      <c r="E11" s="319" t="s">
        <v>18</v>
      </c>
      <c r="F11" s="93" t="s">
        <v>29</v>
      </c>
      <c r="G11" s="511" t="s">
        <v>162</v>
      </c>
      <c r="H11" s="462" t="s">
        <v>180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99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  <c r="AP11" s="562">
        <v>0.0</v>
      </c>
    </row>
    <row r="12" ht="15.75" customHeight="1">
      <c r="A12" s="563" t="s">
        <v>17</v>
      </c>
      <c r="B12" s="564" t="s">
        <v>3761</v>
      </c>
      <c r="C12" s="563" t="s">
        <v>3762</v>
      </c>
      <c r="D12" s="565" t="s">
        <v>3763</v>
      </c>
      <c r="E12" s="319" t="s">
        <v>18</v>
      </c>
      <c r="F12" s="93" t="s">
        <v>34</v>
      </c>
      <c r="G12" s="511" t="s">
        <v>3742</v>
      </c>
      <c r="H12" s="439" t="s">
        <v>180</v>
      </c>
      <c r="I12" s="46" t="s">
        <v>24</v>
      </c>
      <c r="J12" s="319" t="s">
        <v>24</v>
      </c>
      <c r="K12" s="319" t="s">
        <v>3756</v>
      </c>
      <c r="L12" s="319" t="s">
        <v>3756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362</v>
      </c>
      <c r="U12" s="13" t="s">
        <v>2796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  <c r="AP12" s="562">
        <v>0.0</v>
      </c>
    </row>
    <row r="13" ht="15.75" customHeight="1">
      <c r="A13" s="183" t="s">
        <v>17</v>
      </c>
      <c r="B13" s="564" t="s">
        <v>3764</v>
      </c>
      <c r="C13" s="563" t="s">
        <v>3765</v>
      </c>
      <c r="D13" s="510" t="s">
        <v>3766</v>
      </c>
      <c r="E13" s="319" t="s">
        <v>18</v>
      </c>
      <c r="F13" s="93" t="s">
        <v>34</v>
      </c>
      <c r="G13" s="511" t="s">
        <v>3742</v>
      </c>
      <c r="H13" s="462" t="s">
        <v>97</v>
      </c>
      <c r="I13" s="46" t="s">
        <v>24</v>
      </c>
      <c r="J13" s="319" t="s">
        <v>3743</v>
      </c>
      <c r="K13" s="324" t="s">
        <v>3744</v>
      </c>
      <c r="L13" s="324" t="s">
        <v>3744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362</v>
      </c>
      <c r="U13" s="13" t="s">
        <v>2796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  <c r="AP13" s="562">
        <v>862179.54</v>
      </c>
    </row>
    <row r="14" ht="15.75" customHeight="1">
      <c r="A14" s="183" t="s">
        <v>17</v>
      </c>
      <c r="B14" s="564" t="s">
        <v>3767</v>
      </c>
      <c r="C14" s="563" t="s">
        <v>3768</v>
      </c>
      <c r="D14" s="577" t="s">
        <v>3769</v>
      </c>
      <c r="E14" s="319" t="s">
        <v>3770</v>
      </c>
      <c r="F14" s="93" t="s">
        <v>19</v>
      </c>
      <c r="G14" s="93" t="s">
        <v>53</v>
      </c>
      <c r="H14" s="439" t="s">
        <v>97</v>
      </c>
      <c r="I14" s="46" t="s">
        <v>24</v>
      </c>
      <c r="J14" s="319" t="s">
        <v>3743</v>
      </c>
      <c r="K14" s="319" t="s">
        <v>3744</v>
      </c>
      <c r="L14" s="319" t="s">
        <v>3744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99</v>
      </c>
      <c r="U14" s="13" t="s">
        <v>2796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  <c r="AP14" s="562">
        <v>107742.21</v>
      </c>
    </row>
    <row r="15" ht="15.75" customHeight="1">
      <c r="A15" s="183" t="s">
        <v>17</v>
      </c>
      <c r="B15" s="578" t="s">
        <v>3170</v>
      </c>
      <c r="C15" s="563" t="s">
        <v>3771</v>
      </c>
      <c r="D15" s="510" t="s">
        <v>3772</v>
      </c>
      <c r="E15" s="319" t="s">
        <v>18</v>
      </c>
      <c r="F15" s="93" t="s">
        <v>29</v>
      </c>
      <c r="G15" s="511" t="s">
        <v>18</v>
      </c>
      <c r="H15" s="462" t="s">
        <v>97</v>
      </c>
      <c r="I15" s="46" t="s">
        <v>24</v>
      </c>
      <c r="J15" s="319" t="s">
        <v>3743</v>
      </c>
      <c r="K15" s="319" t="s">
        <v>3744</v>
      </c>
      <c r="L15" s="319" t="s">
        <v>3744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99</v>
      </c>
      <c r="U15" s="13" t="s">
        <v>2796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  <c r="AP15" s="562">
        <v>71243.68</v>
      </c>
    </row>
    <row r="16" ht="15.75" customHeight="1">
      <c r="A16" s="563" t="s">
        <v>17</v>
      </c>
      <c r="B16" s="564" t="s">
        <v>1690</v>
      </c>
      <c r="C16" s="563" t="s">
        <v>1686</v>
      </c>
      <c r="D16" s="577" t="s">
        <v>3773</v>
      </c>
      <c r="E16" s="319" t="s">
        <v>18</v>
      </c>
      <c r="F16" s="93" t="s">
        <v>29</v>
      </c>
      <c r="G16" s="511" t="s">
        <v>288</v>
      </c>
      <c r="H16" s="462" t="s">
        <v>114</v>
      </c>
      <c r="I16" s="46" t="s">
        <v>24</v>
      </c>
      <c r="J16" s="319" t="s">
        <v>3743</v>
      </c>
      <c r="K16" s="319" t="s">
        <v>3744</v>
      </c>
      <c r="L16" s="319" t="s">
        <v>3744</v>
      </c>
      <c r="M16" s="319" t="str">
        <f t="shared" si="1"/>
        <v>Não</v>
      </c>
      <c r="N16" s="566">
        <v>45215.0</v>
      </c>
      <c r="O16" s="565"/>
      <c r="P16" s="45" t="s">
        <v>23</v>
      </c>
      <c r="Q16" s="567">
        <v>0.008</v>
      </c>
      <c r="R16" s="50"/>
      <c r="S16" s="50"/>
      <c r="T16" s="45" t="s">
        <v>99</v>
      </c>
      <c r="U16" s="13" t="s">
        <v>29</v>
      </c>
      <c r="V16" s="9"/>
      <c r="W16" s="45"/>
      <c r="X16" s="45"/>
      <c r="Y16" s="568">
        <v>0.0</v>
      </c>
      <c r="Z16" s="568">
        <v>0.0</v>
      </c>
      <c r="AA16" s="568">
        <v>0.0</v>
      </c>
      <c r="AB16" s="568">
        <v>0.0</v>
      </c>
      <c r="AC16" s="568">
        <v>0.0</v>
      </c>
      <c r="AD16" s="568">
        <v>0.0</v>
      </c>
      <c r="AE16" s="568">
        <v>0.0</v>
      </c>
      <c r="AF16" s="568">
        <v>0.0</v>
      </c>
      <c r="AG16" s="568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35327.4</v>
      </c>
      <c r="AO16" s="562">
        <v>35400.42</v>
      </c>
      <c r="AP16" s="562">
        <v>35447.61</v>
      </c>
    </row>
    <row r="17" ht="15.75" customHeight="1">
      <c r="A17" s="579" t="s">
        <v>17</v>
      </c>
      <c r="B17" s="6" t="s">
        <v>1964</v>
      </c>
      <c r="C17" s="6" t="s">
        <v>1962</v>
      </c>
      <c r="D17" s="56" t="s">
        <v>3774</v>
      </c>
      <c r="E17" s="324" t="s">
        <v>95</v>
      </c>
      <c r="F17" s="11" t="s">
        <v>29</v>
      </c>
      <c r="G17" s="512" t="s">
        <v>96</v>
      </c>
      <c r="H17" s="439" t="s">
        <v>114</v>
      </c>
      <c r="I17" s="46" t="s">
        <v>24</v>
      </c>
      <c r="J17" s="324" t="s">
        <v>3743</v>
      </c>
      <c r="K17" s="324" t="s">
        <v>3744</v>
      </c>
      <c r="L17" s="324" t="s">
        <v>3744</v>
      </c>
      <c r="M17" s="319" t="str">
        <f t="shared" si="1"/>
        <v>Não</v>
      </c>
      <c r="N17" s="580">
        <v>45314.0</v>
      </c>
      <c r="O17" s="510"/>
      <c r="P17" s="5" t="s">
        <v>23</v>
      </c>
      <c r="Q17" s="581">
        <v>0.008</v>
      </c>
      <c r="R17" s="169"/>
      <c r="S17" s="169"/>
      <c r="T17" s="5" t="s">
        <v>99</v>
      </c>
      <c r="U17" s="13" t="s">
        <v>29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0.0</v>
      </c>
      <c r="AN17" s="562">
        <v>0.0</v>
      </c>
      <c r="AO17" s="562">
        <v>0.0</v>
      </c>
      <c r="AP17" s="562">
        <v>0.0</v>
      </c>
    </row>
    <row r="18" ht="15.75" customHeight="1">
      <c r="A18" s="579" t="s">
        <v>17</v>
      </c>
      <c r="B18" s="6" t="s">
        <v>3775</v>
      </c>
      <c r="C18" s="6" t="s">
        <v>3776</v>
      </c>
      <c r="D18" s="7" t="s">
        <v>3777</v>
      </c>
      <c r="E18" s="324" t="s">
        <v>18</v>
      </c>
      <c r="F18" s="11" t="s">
        <v>29</v>
      </c>
      <c r="G18" s="512" t="s">
        <v>288</v>
      </c>
      <c r="H18" s="439" t="s">
        <v>114</v>
      </c>
      <c r="I18" s="46" t="s">
        <v>24</v>
      </c>
      <c r="J18" s="324" t="s">
        <v>3743</v>
      </c>
      <c r="K18" s="324" t="s">
        <v>3744</v>
      </c>
      <c r="L18" s="324" t="s">
        <v>3744</v>
      </c>
      <c r="M18" s="319" t="str">
        <f t="shared" si="1"/>
        <v>Não</v>
      </c>
      <c r="N18" s="580">
        <v>45329.0</v>
      </c>
      <c r="O18" s="510"/>
      <c r="P18" s="5" t="s">
        <v>23</v>
      </c>
      <c r="Q18" s="581">
        <v>0.008</v>
      </c>
      <c r="R18" s="169"/>
      <c r="S18" s="169"/>
      <c r="T18" s="5" t="s">
        <v>99</v>
      </c>
      <c r="U18" s="13" t="s">
        <v>2796</v>
      </c>
      <c r="V18" s="9"/>
      <c r="W18" s="164"/>
      <c r="X18" s="164"/>
      <c r="Y18" s="562">
        <v>0.0</v>
      </c>
      <c r="Z18" s="562">
        <v>0.0</v>
      </c>
      <c r="AA18" s="562">
        <v>0.0</v>
      </c>
      <c r="AB18" s="562">
        <v>0.0</v>
      </c>
      <c r="AC18" s="562">
        <v>0.0</v>
      </c>
      <c r="AD18" s="562">
        <v>0.0</v>
      </c>
      <c r="AE18" s="562">
        <v>0.0</v>
      </c>
      <c r="AF18" s="562">
        <v>0.0</v>
      </c>
      <c r="AG18" s="562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25253.99</v>
      </c>
      <c r="AN18" s="562">
        <v>24598.33</v>
      </c>
      <c r="AO18" s="562">
        <v>25713.99</v>
      </c>
      <c r="AP18" s="562">
        <v>12427.11</v>
      </c>
    </row>
    <row r="19" ht="15.75" customHeight="1">
      <c r="A19" s="79" t="s">
        <v>17</v>
      </c>
      <c r="B19" s="564" t="s">
        <v>2043</v>
      </c>
      <c r="C19" s="564" t="s">
        <v>3778</v>
      </c>
      <c r="D19" s="510" t="s">
        <v>3779</v>
      </c>
      <c r="E19" s="319" t="s">
        <v>18</v>
      </c>
      <c r="F19" s="93" t="s">
        <v>29</v>
      </c>
      <c r="G19" s="511" t="s">
        <v>135</v>
      </c>
      <c r="H19" s="462" t="s">
        <v>97</v>
      </c>
      <c r="I19" s="46" t="s">
        <v>24</v>
      </c>
      <c r="J19" s="319" t="s">
        <v>3780</v>
      </c>
      <c r="K19" s="319" t="s">
        <v>3756</v>
      </c>
      <c r="L19" s="319" t="s">
        <v>3756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99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  <c r="AP19" s="562">
        <v>0.0</v>
      </c>
    </row>
    <row r="20" ht="15.75" customHeight="1">
      <c r="A20" s="183" t="s">
        <v>17</v>
      </c>
      <c r="B20" s="564" t="s">
        <v>2796</v>
      </c>
      <c r="C20" s="563" t="s">
        <v>3781</v>
      </c>
      <c r="D20" s="510" t="s">
        <v>3782</v>
      </c>
      <c r="E20" s="319" t="s">
        <v>18</v>
      </c>
      <c r="F20" s="93" t="s">
        <v>29</v>
      </c>
      <c r="G20" s="511" t="s">
        <v>162</v>
      </c>
      <c r="H20" s="439" t="s">
        <v>140</v>
      </c>
      <c r="I20" s="46" t="s">
        <v>24</v>
      </c>
      <c r="J20" s="319" t="s">
        <v>3743</v>
      </c>
      <c r="K20" s="319" t="s">
        <v>3744</v>
      </c>
      <c r="L20" s="319" t="s">
        <v>3744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3783</v>
      </c>
      <c r="T20" s="164" t="s">
        <v>362</v>
      </c>
      <c r="U20" s="13" t="s">
        <v>2796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  <c r="AP20" s="562">
        <v>553289.14</v>
      </c>
    </row>
    <row r="21" ht="15.75" customHeight="1">
      <c r="A21" s="183" t="s">
        <v>17</v>
      </c>
      <c r="B21" s="78" t="s">
        <v>3784</v>
      </c>
      <c r="C21" s="79" t="s">
        <v>3785</v>
      </c>
      <c r="D21" s="510" t="s">
        <v>3786</v>
      </c>
      <c r="E21" s="319" t="s">
        <v>18</v>
      </c>
      <c r="F21" s="93" t="s">
        <v>29</v>
      </c>
      <c r="G21" s="511" t="s">
        <v>288</v>
      </c>
      <c r="H21" s="462" t="s">
        <v>97</v>
      </c>
      <c r="I21" s="46" t="s">
        <v>24</v>
      </c>
      <c r="J21" s="319" t="s">
        <v>3743</v>
      </c>
      <c r="K21" s="319" t="s">
        <v>3744</v>
      </c>
      <c r="L21" s="319" t="s">
        <v>3744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99</v>
      </c>
      <c r="U21" s="13" t="s">
        <v>2796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  <c r="AP21" s="562">
        <v>374846.98</v>
      </c>
    </row>
    <row r="22" ht="15.75" customHeight="1">
      <c r="A22" s="563" t="s">
        <v>17</v>
      </c>
      <c r="B22" s="564" t="s">
        <v>2315</v>
      </c>
      <c r="C22" s="563" t="s">
        <v>2313</v>
      </c>
      <c r="D22" s="565" t="s">
        <v>3787</v>
      </c>
      <c r="E22" s="319" t="s">
        <v>18</v>
      </c>
      <c r="F22" s="93" t="s">
        <v>29</v>
      </c>
      <c r="G22" s="511" t="s">
        <v>162</v>
      </c>
      <c r="H22" s="462" t="s">
        <v>180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99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  <c r="AP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4"/>
      <c r="B25" s="535"/>
      <c r="C25" s="535" t="s">
        <v>2514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P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  <c r="AP25" s="583">
        <f t="shared" si="3"/>
        <v>3515414.23</v>
      </c>
    </row>
    <row r="26" ht="15.75" customHeight="1">
      <c r="A26" s="538"/>
      <c r="B26" s="539"/>
      <c r="C26" s="539" t="s">
        <v>2515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8"/>
      <c r="B27" s="539"/>
      <c r="C27" s="539" t="s">
        <v>2516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2"/>
      <c r="B28" s="543"/>
      <c r="C28" s="543" t="s">
        <v>2517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743149E1-CB2C-4C03-90C0-0A797FCB4019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72</v>
      </c>
      <c r="G1" s="28" t="s">
        <v>74</v>
      </c>
      <c r="I1" s="26" t="s">
        <v>72</v>
      </c>
      <c r="P1" s="427" t="s">
        <v>2519</v>
      </c>
      <c r="Q1" s="428" t="s">
        <v>2518</v>
      </c>
      <c r="R1" s="30" t="s">
        <v>75</v>
      </c>
      <c r="X1" s="31" t="s">
        <v>76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1" t="s">
        <v>80</v>
      </c>
      <c r="I2" s="2" t="s">
        <v>3737</v>
      </c>
      <c r="J2" s="2" t="s">
        <v>3738</v>
      </c>
      <c r="K2" s="2" t="s">
        <v>81</v>
      </c>
      <c r="L2" s="34" t="s">
        <v>82</v>
      </c>
      <c r="M2" s="34" t="s">
        <v>83</v>
      </c>
      <c r="N2" s="34" t="s">
        <v>9</v>
      </c>
      <c r="O2" s="36" t="s">
        <v>84</v>
      </c>
      <c r="P2" s="4" t="s">
        <v>86</v>
      </c>
      <c r="Q2" s="4" t="s">
        <v>87</v>
      </c>
      <c r="R2" s="2" t="s">
        <v>88</v>
      </c>
      <c r="S2" s="33" t="s">
        <v>0</v>
      </c>
      <c r="T2" s="34" t="s">
        <v>39</v>
      </c>
      <c r="U2" s="1" t="s">
        <v>89</v>
      </c>
      <c r="V2" s="3" t="s">
        <v>40</v>
      </c>
      <c r="W2" s="3" t="s">
        <v>90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3788</v>
      </c>
      <c r="B3" s="525" t="s">
        <v>3789</v>
      </c>
      <c r="C3" s="140" t="s">
        <v>16</v>
      </c>
      <c r="D3" s="319" t="s">
        <v>18</v>
      </c>
      <c r="E3" s="93" t="s">
        <v>29</v>
      </c>
      <c r="F3" s="586" t="s">
        <v>162</v>
      </c>
      <c r="G3" s="462" t="s">
        <v>97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99</v>
      </c>
      <c r="S3" s="90" t="s">
        <v>343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3788</v>
      </c>
      <c r="B4" s="587" t="s">
        <v>937</v>
      </c>
      <c r="C4" s="577" t="s">
        <v>3790</v>
      </c>
      <c r="D4" s="319" t="s">
        <v>18</v>
      </c>
      <c r="E4" s="93" t="s">
        <v>170</v>
      </c>
      <c r="F4" s="586" t="s">
        <v>171</v>
      </c>
      <c r="G4" s="462" t="s">
        <v>97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99</v>
      </c>
      <c r="S4" s="90" t="s">
        <v>940</v>
      </c>
      <c r="T4" s="13" t="s">
        <v>174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3788</v>
      </c>
      <c r="B5" s="587" t="s">
        <v>937</v>
      </c>
      <c r="C5" s="577" t="s">
        <v>3790</v>
      </c>
      <c r="D5" s="319" t="s">
        <v>18</v>
      </c>
      <c r="E5" s="93" t="s">
        <v>170</v>
      </c>
      <c r="F5" s="586" t="s">
        <v>171</v>
      </c>
      <c r="G5" s="462" t="s">
        <v>114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99</v>
      </c>
      <c r="S5" s="90" t="s">
        <v>940</v>
      </c>
      <c r="T5" s="13" t="s">
        <v>174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3788</v>
      </c>
      <c r="B6" s="585" t="s">
        <v>1561</v>
      </c>
      <c r="C6" s="140" t="s">
        <v>3791</v>
      </c>
      <c r="D6" s="319" t="s">
        <v>18</v>
      </c>
      <c r="E6" s="93" t="s">
        <v>170</v>
      </c>
      <c r="F6" s="586" t="s">
        <v>171</v>
      </c>
      <c r="G6" s="462" t="s">
        <v>97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99</v>
      </c>
      <c r="S6" s="90" t="s">
        <v>1564</v>
      </c>
      <c r="T6" s="13" t="s">
        <v>174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2514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2515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2516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2517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77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2521</v>
      </c>
      <c r="I1" s="592" t="s">
        <v>3792</v>
      </c>
      <c r="J1" s="591" t="s">
        <v>79</v>
      </c>
      <c r="K1" s="592" t="s">
        <v>2522</v>
      </c>
      <c r="L1" s="589" t="s">
        <v>3793</v>
      </c>
      <c r="M1" s="590" t="s">
        <v>82</v>
      </c>
      <c r="N1" s="589" t="s">
        <v>83</v>
      </c>
      <c r="O1" s="590" t="s">
        <v>9</v>
      </c>
      <c r="P1" s="593" t="s">
        <v>84</v>
      </c>
      <c r="Q1" s="594" t="s">
        <v>3794</v>
      </c>
      <c r="R1" s="595" t="s">
        <v>3795</v>
      </c>
      <c r="S1" s="596" t="s">
        <v>3796</v>
      </c>
      <c r="T1" s="596" t="s">
        <v>2525</v>
      </c>
      <c r="U1" s="597" t="s">
        <v>2527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3797</v>
      </c>
    </row>
    <row r="2" ht="15.75" customHeight="1">
      <c r="A2" s="183" t="s">
        <v>3798</v>
      </c>
      <c r="B2" s="78" t="s">
        <v>3799</v>
      </c>
      <c r="C2" s="525" t="s">
        <v>3800</v>
      </c>
      <c r="D2" s="565">
        <v>4926548.0</v>
      </c>
      <c r="E2" s="511" t="s">
        <v>18</v>
      </c>
      <c r="F2" s="600" t="s">
        <v>29</v>
      </c>
      <c r="G2" s="511" t="s">
        <v>946</v>
      </c>
      <c r="H2" s="511" t="str">
        <f>IFERROR(VLOOKUP(G2,'Cadastro de assessores'!A:B,2,FALSE),"Não Cadastrado")</f>
        <v>14739</v>
      </c>
      <c r="I2" s="511"/>
      <c r="J2" s="51" t="s">
        <v>3801</v>
      </c>
      <c r="K2" s="521" t="s">
        <v>97</v>
      </c>
      <c r="L2" s="601">
        <v>44475.0</v>
      </c>
      <c r="M2" s="602">
        <v>44482.0</v>
      </c>
      <c r="N2" s="565"/>
      <c r="O2" s="565" t="s">
        <v>3802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99</v>
      </c>
      <c r="U2" s="521" t="s">
        <v>3337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3798</v>
      </c>
      <c r="B3" s="78" t="s">
        <v>3803</v>
      </c>
      <c r="C3" s="607" t="s">
        <v>3804</v>
      </c>
      <c r="D3" s="521">
        <v>4653733.0</v>
      </c>
      <c r="E3" s="521" t="s">
        <v>18</v>
      </c>
      <c r="F3" s="521" t="s">
        <v>29</v>
      </c>
      <c r="G3" s="521" t="s">
        <v>3805</v>
      </c>
      <c r="H3" s="521" t="str">
        <f>IFERROR(VLOOKUP(G3,'Cadastro de assessores'!A:B,2,FALSE),"Não Cadastrado")</f>
        <v>17679</v>
      </c>
      <c r="I3" s="521"/>
      <c r="J3" s="51" t="s">
        <v>180</v>
      </c>
      <c r="K3" s="521" t="s">
        <v>2545</v>
      </c>
      <c r="L3" s="608">
        <v>44186.0</v>
      </c>
      <c r="M3" s="608">
        <v>44186.0</v>
      </c>
      <c r="N3" s="609">
        <v>44456.0</v>
      </c>
      <c r="O3" s="521" t="s">
        <v>3806</v>
      </c>
      <c r="P3" s="603">
        <v>0.015</v>
      </c>
      <c r="Q3" s="610" t="s">
        <v>3807</v>
      </c>
      <c r="R3" s="604"/>
      <c r="S3" s="521" t="str">
        <f t="shared" si="1"/>
        <v/>
      </c>
      <c r="T3" s="521" t="s">
        <v>99</v>
      </c>
      <c r="U3" s="521" t="s">
        <v>2605</v>
      </c>
      <c r="V3" s="521" t="s">
        <v>29</v>
      </c>
      <c r="W3" s="605" t="s">
        <v>3808</v>
      </c>
      <c r="X3" s="605" t="s">
        <v>3808</v>
      </c>
      <c r="Y3" s="605" t="s">
        <v>3808</v>
      </c>
      <c r="Z3" s="605" t="s">
        <v>3808</v>
      </c>
      <c r="AA3" s="605" t="s">
        <v>3808</v>
      </c>
      <c r="AB3" s="605" t="s">
        <v>3808</v>
      </c>
      <c r="AC3" s="605" t="s">
        <v>3808</v>
      </c>
      <c r="AD3" s="605" t="s">
        <v>3808</v>
      </c>
      <c r="AE3" s="605" t="s">
        <v>3808</v>
      </c>
      <c r="AF3" s="605" t="s">
        <v>3808</v>
      </c>
      <c r="AG3" s="605" t="s">
        <v>3808</v>
      </c>
      <c r="AH3" s="605" t="s">
        <v>3808</v>
      </c>
      <c r="AI3" s="605" t="s">
        <v>3808</v>
      </c>
      <c r="AJ3" s="605" t="s">
        <v>3808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2548</v>
      </c>
      <c r="BE3" s="449" t="s">
        <v>2548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3798</v>
      </c>
      <c r="B4" s="78" t="s">
        <v>3809</v>
      </c>
      <c r="C4" s="611" t="s">
        <v>3810</v>
      </c>
      <c r="D4" s="511">
        <v>4084071.0</v>
      </c>
      <c r="E4" s="511" t="s">
        <v>18</v>
      </c>
      <c r="F4" s="511" t="s">
        <v>29</v>
      </c>
      <c r="G4" s="511" t="s">
        <v>3811</v>
      </c>
      <c r="H4" s="511">
        <f>IFERROR(VLOOKUP(G4,'Cadastro de assessores'!A:B,2,FALSE),"Não Cadastrado")</f>
        <v>12336</v>
      </c>
      <c r="I4" s="511"/>
      <c r="J4" s="51" t="s">
        <v>3801</v>
      </c>
      <c r="K4" s="521" t="s">
        <v>97</v>
      </c>
      <c r="L4" s="601">
        <v>44323.0</v>
      </c>
      <c r="M4" s="601">
        <v>44326.0</v>
      </c>
      <c r="N4" s="521"/>
      <c r="O4" s="565" t="s">
        <v>3812</v>
      </c>
      <c r="P4" s="567">
        <v>0.007</v>
      </c>
      <c r="Q4" s="612"/>
      <c r="R4" s="604"/>
      <c r="S4" s="521" t="str">
        <f t="shared" si="1"/>
        <v>Não Qualificado</v>
      </c>
      <c r="T4" s="521" t="s">
        <v>99</v>
      </c>
      <c r="U4" s="521" t="s">
        <v>2793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3798</v>
      </c>
      <c r="B5" s="78" t="s">
        <v>125</v>
      </c>
      <c r="C5" s="563" t="s">
        <v>3813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3801</v>
      </c>
      <c r="K5" s="521" t="s">
        <v>97</v>
      </c>
      <c r="L5" s="614">
        <v>44642.0</v>
      </c>
      <c r="M5" s="614">
        <v>44642.0</v>
      </c>
      <c r="N5" s="565"/>
      <c r="O5" s="565" t="s">
        <v>3814</v>
      </c>
      <c r="P5" s="603">
        <v>0.012</v>
      </c>
      <c r="Q5" s="612" t="s">
        <v>3815</v>
      </c>
      <c r="R5" s="604"/>
      <c r="S5" s="521" t="str">
        <f t="shared" si="1"/>
        <v>Não Qualificado</v>
      </c>
      <c r="T5" s="521" t="s">
        <v>99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3798</v>
      </c>
      <c r="B6" s="78" t="s">
        <v>3816</v>
      </c>
      <c r="C6" s="615" t="s">
        <v>3817</v>
      </c>
      <c r="D6" s="616">
        <v>4442405.0</v>
      </c>
      <c r="E6" s="511" t="s">
        <v>18</v>
      </c>
      <c r="F6" s="511" t="s">
        <v>19</v>
      </c>
      <c r="G6" s="511" t="s">
        <v>250</v>
      </c>
      <c r="H6" s="511" t="str">
        <f>IFERROR(VLOOKUP(G6,'Cadastro de assessores'!A:B,2,FALSE),"Não Cadastrado")</f>
        <v>18009</v>
      </c>
      <c r="I6" s="511"/>
      <c r="J6" s="51" t="s">
        <v>3801</v>
      </c>
      <c r="K6" s="521" t="s">
        <v>97</v>
      </c>
      <c r="L6" s="601">
        <v>44084.0</v>
      </c>
      <c r="M6" s="601">
        <v>44084.0</v>
      </c>
      <c r="N6" s="521"/>
      <c r="O6" s="521" t="s">
        <v>3818</v>
      </c>
      <c r="P6" s="603">
        <v>0.025</v>
      </c>
      <c r="Q6" s="612" t="s">
        <v>3819</v>
      </c>
      <c r="R6" s="604"/>
      <c r="S6" s="521" t="str">
        <f t="shared" si="1"/>
        <v>Não Qualificado</v>
      </c>
      <c r="T6" s="521" t="s">
        <v>99</v>
      </c>
      <c r="U6" s="521" t="s">
        <v>2584</v>
      </c>
      <c r="V6" s="521" t="s">
        <v>29</v>
      </c>
      <c r="W6" s="605" t="s">
        <v>3808</v>
      </c>
      <c r="X6" s="605" t="s">
        <v>3808</v>
      </c>
      <c r="Y6" s="605" t="s">
        <v>3808</v>
      </c>
      <c r="Z6" s="605" t="s">
        <v>3808</v>
      </c>
      <c r="AA6" s="605" t="s">
        <v>3808</v>
      </c>
      <c r="AB6" s="605" t="s">
        <v>3808</v>
      </c>
      <c r="AC6" s="605" t="s">
        <v>3808</v>
      </c>
      <c r="AD6" s="605" t="s">
        <v>3808</v>
      </c>
      <c r="AE6" s="605" t="s">
        <v>3808</v>
      </c>
      <c r="AF6" s="605" t="s">
        <v>3808</v>
      </c>
      <c r="AG6" s="605" t="s">
        <v>3808</v>
      </c>
      <c r="AH6" s="605" t="s">
        <v>3820</v>
      </c>
      <c r="AI6" s="605" t="s">
        <v>3821</v>
      </c>
      <c r="AJ6" s="605" t="s">
        <v>3822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3798</v>
      </c>
      <c r="B7" s="78" t="s">
        <v>3709</v>
      </c>
      <c r="C7" s="611" t="s">
        <v>3708</v>
      </c>
      <c r="D7" s="511">
        <v>4461647.0</v>
      </c>
      <c r="E7" s="511" t="s">
        <v>18</v>
      </c>
      <c r="F7" s="511" t="s">
        <v>29</v>
      </c>
      <c r="G7" s="511" t="s">
        <v>135</v>
      </c>
      <c r="H7" s="511">
        <f>IFERROR(VLOOKUP(G7,'Cadastro de assessores'!A:B,2,FALSE),"Não Cadastrado")</f>
        <v>12332</v>
      </c>
      <c r="I7" s="511"/>
      <c r="J7" s="51" t="s">
        <v>3801</v>
      </c>
      <c r="K7" s="521" t="s">
        <v>97</v>
      </c>
      <c r="L7" s="601">
        <v>44090.0</v>
      </c>
      <c r="M7" s="601">
        <v>44092.0</v>
      </c>
      <c r="N7" s="521"/>
      <c r="O7" s="521" t="s">
        <v>3814</v>
      </c>
      <c r="P7" s="603">
        <v>0.012</v>
      </c>
      <c r="Q7" s="612" t="s">
        <v>3823</v>
      </c>
      <c r="R7" s="604"/>
      <c r="S7" s="521" t="str">
        <f t="shared" si="1"/>
        <v/>
      </c>
      <c r="T7" s="521" t="s">
        <v>99</v>
      </c>
      <c r="U7" s="521" t="s">
        <v>2573</v>
      </c>
      <c r="V7" s="521" t="s">
        <v>29</v>
      </c>
      <c r="W7" s="605" t="s">
        <v>3808</v>
      </c>
      <c r="X7" s="605" t="s">
        <v>3808</v>
      </c>
      <c r="Y7" s="605" t="s">
        <v>3808</v>
      </c>
      <c r="Z7" s="605" t="s">
        <v>3808</v>
      </c>
      <c r="AA7" s="605" t="s">
        <v>3808</v>
      </c>
      <c r="AB7" s="605" t="s">
        <v>3808</v>
      </c>
      <c r="AC7" s="605" t="s">
        <v>3808</v>
      </c>
      <c r="AD7" s="605" t="s">
        <v>3808</v>
      </c>
      <c r="AE7" s="605" t="s">
        <v>3808</v>
      </c>
      <c r="AF7" s="605" t="s">
        <v>3808</v>
      </c>
      <c r="AG7" s="605" t="s">
        <v>3808</v>
      </c>
      <c r="AH7" s="605" t="s">
        <v>3824</v>
      </c>
      <c r="AI7" s="605" t="s">
        <v>3825</v>
      </c>
      <c r="AJ7" s="605" t="s">
        <v>3826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3798</v>
      </c>
      <c r="B8" s="78" t="s">
        <v>3709</v>
      </c>
      <c r="C8" s="611" t="s">
        <v>3708</v>
      </c>
      <c r="D8" s="511">
        <v>3345620.0</v>
      </c>
      <c r="E8" s="511" t="s">
        <v>18</v>
      </c>
      <c r="F8" s="511" t="s">
        <v>29</v>
      </c>
      <c r="G8" s="511" t="s">
        <v>135</v>
      </c>
      <c r="H8" s="511">
        <f>IFERROR(VLOOKUP(G8,'Cadastro de assessores'!A:B,2,FALSE),"Não Cadastrado")</f>
        <v>12332</v>
      </c>
      <c r="I8" s="511"/>
      <c r="J8" s="46" t="s">
        <v>97</v>
      </c>
      <c r="K8" s="521"/>
      <c r="L8" s="601"/>
      <c r="M8" s="601">
        <v>44960.0</v>
      </c>
      <c r="N8" s="521"/>
      <c r="O8" s="521" t="s">
        <v>3812</v>
      </c>
      <c r="P8" s="603">
        <v>0.01</v>
      </c>
      <c r="Q8" s="612"/>
      <c r="R8" s="604"/>
      <c r="S8" s="521"/>
      <c r="T8" s="521"/>
      <c r="U8" s="521"/>
      <c r="V8" s="521" t="s">
        <v>494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3798</v>
      </c>
      <c r="B9" s="78" t="s">
        <v>3827</v>
      </c>
      <c r="C9" s="607" t="s">
        <v>3828</v>
      </c>
      <c r="D9" s="511">
        <v>3679808.0</v>
      </c>
      <c r="E9" s="511" t="s">
        <v>18</v>
      </c>
      <c r="F9" s="511" t="s">
        <v>19</v>
      </c>
      <c r="G9" s="511" t="s">
        <v>1787</v>
      </c>
      <c r="H9" s="511">
        <f>IFERROR(VLOOKUP(G9,'Cadastro de assessores'!A:B,2,FALSE),"Não Cadastrado")</f>
        <v>12350</v>
      </c>
      <c r="I9" s="511" t="s">
        <v>3829</v>
      </c>
      <c r="J9" s="51" t="s">
        <v>3801</v>
      </c>
      <c r="K9" s="521"/>
      <c r="L9" s="601"/>
      <c r="M9" s="601"/>
      <c r="N9" s="521"/>
      <c r="O9" s="521" t="s">
        <v>3806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3798</v>
      </c>
      <c r="B10" s="78" t="s">
        <v>136</v>
      </c>
      <c r="C10" s="607" t="s">
        <v>133</v>
      </c>
      <c r="D10" s="511">
        <v>2204868.0</v>
      </c>
      <c r="E10" s="511" t="s">
        <v>18</v>
      </c>
      <c r="F10" s="511" t="s">
        <v>29</v>
      </c>
      <c r="G10" s="511" t="s">
        <v>2194</v>
      </c>
      <c r="H10" s="511" t="str">
        <f>IFERROR(VLOOKUP(G10,'Cadastro de assessores'!A:B,2,FALSE),"Não Cadastrado")</f>
        <v>18256</v>
      </c>
      <c r="I10" s="511"/>
      <c r="J10" s="51" t="s">
        <v>3801</v>
      </c>
      <c r="K10" s="521" t="s">
        <v>97</v>
      </c>
      <c r="L10" s="601">
        <v>44252.0</v>
      </c>
      <c r="M10" s="601">
        <v>44252.0</v>
      </c>
      <c r="N10" s="521"/>
      <c r="O10" s="521" t="s">
        <v>3806</v>
      </c>
      <c r="P10" s="603">
        <v>0.015</v>
      </c>
      <c r="Q10" s="612" t="s">
        <v>3830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99</v>
      </c>
      <c r="U10" s="521" t="s">
        <v>2547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3798</v>
      </c>
      <c r="B11" s="78" t="s">
        <v>3831</v>
      </c>
      <c r="C11" s="563" t="s">
        <v>3832</v>
      </c>
      <c r="D11" s="565">
        <v>2697792.0</v>
      </c>
      <c r="E11" s="521" t="s">
        <v>18</v>
      </c>
      <c r="F11" s="521" t="s">
        <v>29</v>
      </c>
      <c r="G11" s="521" t="s">
        <v>3688</v>
      </c>
      <c r="H11" s="521" t="str">
        <f>IFERROR(VLOOKUP(G11,'Cadastro de assessores'!A:B,2,FALSE),"Não Cadastrado")</f>
        <v>18266</v>
      </c>
      <c r="I11" s="521"/>
      <c r="J11" s="51" t="s">
        <v>180</v>
      </c>
      <c r="K11" s="521" t="s">
        <v>2545</v>
      </c>
      <c r="L11" s="609">
        <v>44302.0</v>
      </c>
      <c r="M11" s="609">
        <v>44302.0</v>
      </c>
      <c r="N11" s="609">
        <v>44473.0</v>
      </c>
      <c r="O11" s="521" t="s">
        <v>3818</v>
      </c>
      <c r="P11" s="603">
        <v>0.025</v>
      </c>
      <c r="Q11" s="610" t="s">
        <v>3833</v>
      </c>
      <c r="R11" s="604"/>
      <c r="S11" s="521" t="str">
        <f t="shared" si="2"/>
        <v/>
      </c>
      <c r="T11" s="521" t="s">
        <v>99</v>
      </c>
      <c r="U11" s="521" t="s">
        <v>3834</v>
      </c>
      <c r="V11" s="521" t="s">
        <v>3835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2548</v>
      </c>
      <c r="BE11" s="449" t="s">
        <v>2548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3798</v>
      </c>
      <c r="B12" s="78" t="s">
        <v>3836</v>
      </c>
      <c r="C12" s="607" t="s">
        <v>3837</v>
      </c>
      <c r="D12" s="521">
        <v>4447856.0</v>
      </c>
      <c r="E12" s="521" t="s">
        <v>95</v>
      </c>
      <c r="F12" s="521" t="s">
        <v>29</v>
      </c>
      <c r="G12" s="521" t="s">
        <v>3641</v>
      </c>
      <c r="H12" s="521" t="str">
        <f>IFERROR(VLOOKUP(G12,'Cadastro de assessores'!A:B,2,FALSE),"Não Cadastrado")</f>
        <v>14574</v>
      </c>
      <c r="I12" s="521"/>
      <c r="J12" s="51" t="s">
        <v>180</v>
      </c>
      <c r="K12" s="521" t="s">
        <v>2545</v>
      </c>
      <c r="L12" s="609">
        <v>44085.0</v>
      </c>
      <c r="M12" s="609">
        <v>44085.0</v>
      </c>
      <c r="N12" s="609">
        <v>44396.0</v>
      </c>
      <c r="O12" s="521" t="s">
        <v>3814</v>
      </c>
      <c r="P12" s="603">
        <v>0.012</v>
      </c>
      <c r="Q12" s="610" t="s">
        <v>3838</v>
      </c>
      <c r="R12" s="604"/>
      <c r="S12" s="521" t="str">
        <f t="shared" si="2"/>
        <v/>
      </c>
      <c r="T12" s="521" t="s">
        <v>99</v>
      </c>
      <c r="U12" s="521" t="s">
        <v>2596</v>
      </c>
      <c r="V12" s="521" t="s">
        <v>29</v>
      </c>
      <c r="W12" s="605" t="s">
        <v>3808</v>
      </c>
      <c r="X12" s="605" t="s">
        <v>3808</v>
      </c>
      <c r="Y12" s="605" t="s">
        <v>3808</v>
      </c>
      <c r="Z12" s="605" t="s">
        <v>3808</v>
      </c>
      <c r="AA12" s="605" t="s">
        <v>3808</v>
      </c>
      <c r="AB12" s="605" t="s">
        <v>3808</v>
      </c>
      <c r="AC12" s="605" t="s">
        <v>3808</v>
      </c>
      <c r="AD12" s="605" t="s">
        <v>3808</v>
      </c>
      <c r="AE12" s="605" t="s">
        <v>3808</v>
      </c>
      <c r="AF12" s="605" t="s">
        <v>3808</v>
      </c>
      <c r="AG12" s="605" t="s">
        <v>3808</v>
      </c>
      <c r="AH12" s="605" t="s">
        <v>3839</v>
      </c>
      <c r="AI12" s="605" t="s">
        <v>3840</v>
      </c>
      <c r="AJ12" s="605" t="s">
        <v>3841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2548</v>
      </c>
      <c r="BE12" s="449" t="s">
        <v>2548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3798</v>
      </c>
      <c r="B13" s="78" t="s">
        <v>3842</v>
      </c>
      <c r="C13" s="563" t="s">
        <v>3843</v>
      </c>
      <c r="D13" s="613">
        <v>8227775.0</v>
      </c>
      <c r="E13" s="511" t="s">
        <v>18</v>
      </c>
      <c r="F13" s="511" t="s">
        <v>29</v>
      </c>
      <c r="G13" s="511" t="s">
        <v>162</v>
      </c>
      <c r="H13" s="511">
        <f>IFERROR(VLOOKUP(G13,'Cadastro de assessores'!A:B,2,FALSE),"Não Cadastrado")</f>
        <v>12344</v>
      </c>
      <c r="I13" s="511"/>
      <c r="J13" s="51" t="s">
        <v>3801</v>
      </c>
      <c r="K13" s="521" t="s">
        <v>97</v>
      </c>
      <c r="L13" s="614">
        <v>44652.0</v>
      </c>
      <c r="M13" s="614">
        <v>44652.0</v>
      </c>
      <c r="N13" s="565"/>
      <c r="O13" s="565" t="s">
        <v>3812</v>
      </c>
      <c r="P13" s="567">
        <v>0.007</v>
      </c>
      <c r="Q13" s="612"/>
      <c r="R13" s="604"/>
      <c r="S13" s="521"/>
      <c r="T13" s="521" t="s">
        <v>99</v>
      </c>
      <c r="U13" s="521" t="s">
        <v>2584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3798</v>
      </c>
      <c r="B14" s="78" t="s">
        <v>3844</v>
      </c>
      <c r="C14" s="563" t="s">
        <v>3845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3829</v>
      </c>
      <c r="J14" s="51" t="s">
        <v>3801</v>
      </c>
      <c r="K14" s="521" t="s">
        <v>97</v>
      </c>
      <c r="L14" s="614">
        <v>44453.0</v>
      </c>
      <c r="M14" s="614">
        <v>44609.0</v>
      </c>
      <c r="N14" s="617"/>
      <c r="O14" s="617" t="s">
        <v>3814</v>
      </c>
      <c r="P14" s="603">
        <v>0.012</v>
      </c>
      <c r="Q14" s="612" t="s">
        <v>3846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99</v>
      </c>
      <c r="U14" s="521" t="s">
        <v>2634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3798</v>
      </c>
      <c r="B15" s="78" t="s">
        <v>182</v>
      </c>
      <c r="C15" s="563" t="s">
        <v>178</v>
      </c>
      <c r="D15" s="600">
        <v>3952119.0</v>
      </c>
      <c r="E15" s="511" t="s">
        <v>18</v>
      </c>
      <c r="F15" s="511" t="s">
        <v>29</v>
      </c>
      <c r="G15" s="511" t="s">
        <v>2912</v>
      </c>
      <c r="H15" s="511" t="str">
        <f>IFERROR(VLOOKUP(G15,'Cadastro de assessores'!A:B,2,FALSE),"Não Cadastrado")</f>
        <v>13444</v>
      </c>
      <c r="I15" s="511"/>
      <c r="J15" s="51" t="s">
        <v>3801</v>
      </c>
      <c r="K15" s="521" t="s">
        <v>97</v>
      </c>
      <c r="L15" s="601">
        <v>44335.0</v>
      </c>
      <c r="M15" s="601">
        <v>44335.0</v>
      </c>
      <c r="N15" s="565"/>
      <c r="O15" s="565" t="s">
        <v>3847</v>
      </c>
      <c r="P15" s="567">
        <v>0.008</v>
      </c>
      <c r="Q15" s="612"/>
      <c r="R15" s="604"/>
      <c r="S15" s="521" t="str">
        <f t="shared" si="3"/>
        <v>Não Qualificado</v>
      </c>
      <c r="T15" s="521" t="s">
        <v>99</v>
      </c>
      <c r="U15" s="521" t="s">
        <v>2605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3798</v>
      </c>
      <c r="B16" s="78" t="s">
        <v>3848</v>
      </c>
      <c r="C16" s="132" t="s">
        <v>3849</v>
      </c>
      <c r="D16" s="565">
        <v>7435703.0</v>
      </c>
      <c r="E16" s="521" t="s">
        <v>18</v>
      </c>
      <c r="F16" s="510" t="s">
        <v>19</v>
      </c>
      <c r="G16" s="521" t="s">
        <v>250</v>
      </c>
      <c r="H16" s="521" t="str">
        <f>IFERROR(VLOOKUP(G16,'Cadastro de assessores'!A:B,2,FALSE),"Não Cadastrado")</f>
        <v>18009</v>
      </c>
      <c r="I16" s="521" t="s">
        <v>3829</v>
      </c>
      <c r="J16" s="51" t="s">
        <v>180</v>
      </c>
      <c r="K16" s="521"/>
      <c r="L16" s="608">
        <v>44547.0</v>
      </c>
      <c r="M16" s="608">
        <v>44547.0</v>
      </c>
      <c r="N16" s="566">
        <v>44664.0</v>
      </c>
      <c r="O16" s="565" t="s">
        <v>3818</v>
      </c>
      <c r="P16" s="603">
        <v>0.025</v>
      </c>
      <c r="Q16" s="610" t="s">
        <v>3850</v>
      </c>
      <c r="R16" s="604"/>
      <c r="S16" s="521" t="str">
        <f t="shared" si="3"/>
        <v>Não Qualificado</v>
      </c>
      <c r="T16" s="521" t="s">
        <v>99</v>
      </c>
      <c r="U16" s="521" t="s">
        <v>2601</v>
      </c>
      <c r="V16" s="565" t="s">
        <v>145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2548</v>
      </c>
      <c r="BE16" s="449" t="s">
        <v>2548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3798</v>
      </c>
      <c r="B17" s="78" t="s">
        <v>204</v>
      </c>
      <c r="C17" s="607" t="s">
        <v>201</v>
      </c>
      <c r="D17" s="521">
        <v>4831456.0</v>
      </c>
      <c r="E17" s="511" t="s">
        <v>95</v>
      </c>
      <c r="F17" s="511" t="s">
        <v>29</v>
      </c>
      <c r="G17" s="511" t="s">
        <v>3851</v>
      </c>
      <c r="H17" s="511" t="str">
        <f>IFERROR(VLOOKUP(G17,'Cadastro de assessores'!A:B,2,FALSE),"Não Cadastrado")</f>
        <v>12624</v>
      </c>
      <c r="I17" s="511"/>
      <c r="J17" s="51" t="s">
        <v>3801</v>
      </c>
      <c r="K17" s="521" t="s">
        <v>97</v>
      </c>
      <c r="L17" s="601">
        <v>44231.0</v>
      </c>
      <c r="M17" s="601">
        <v>44231.0</v>
      </c>
      <c r="N17" s="521"/>
      <c r="O17" s="521" t="s">
        <v>3818</v>
      </c>
      <c r="P17" s="603">
        <v>0.025</v>
      </c>
      <c r="Q17" s="612" t="s">
        <v>3852</v>
      </c>
      <c r="R17" s="604"/>
      <c r="S17" s="521" t="str">
        <f t="shared" si="3"/>
        <v>Não Qualificado</v>
      </c>
      <c r="T17" s="521" t="s">
        <v>99</v>
      </c>
      <c r="U17" s="521" t="s">
        <v>2557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3798</v>
      </c>
      <c r="B18" s="78" t="s">
        <v>3853</v>
      </c>
      <c r="C18" s="611" t="s">
        <v>3854</v>
      </c>
      <c r="D18" s="618">
        <v>8742121.0</v>
      </c>
      <c r="E18" s="511" t="s">
        <v>18</v>
      </c>
      <c r="F18" s="511" t="s">
        <v>19</v>
      </c>
      <c r="G18" s="511" t="s">
        <v>207</v>
      </c>
      <c r="H18" s="511" t="str">
        <f>IFERROR(VLOOKUP(G18,'Cadastro de assessores'!A:B,2,FALSE),"Não Cadastrado")</f>
        <v>17831</v>
      </c>
      <c r="I18" s="511"/>
      <c r="J18" s="51" t="s">
        <v>3801</v>
      </c>
      <c r="K18" s="521" t="s">
        <v>97</v>
      </c>
      <c r="L18" s="601">
        <v>44722.0</v>
      </c>
      <c r="M18" s="601">
        <v>44729.0</v>
      </c>
      <c r="N18" s="521"/>
      <c r="O18" s="521" t="s">
        <v>3814</v>
      </c>
      <c r="P18" s="603">
        <v>0.012</v>
      </c>
      <c r="Q18" s="610"/>
      <c r="R18" s="604"/>
      <c r="S18" s="521" t="s">
        <v>110</v>
      </c>
      <c r="T18" s="521" t="s">
        <v>99</v>
      </c>
      <c r="U18" s="521" t="s">
        <v>2584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2548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3798</v>
      </c>
      <c r="B19" s="78" t="s">
        <v>214</v>
      </c>
      <c r="C19" s="611" t="s">
        <v>3855</v>
      </c>
      <c r="D19" s="511">
        <v>2931994.0</v>
      </c>
      <c r="E19" s="511" t="s">
        <v>95</v>
      </c>
      <c r="F19" s="511" t="s">
        <v>29</v>
      </c>
      <c r="G19" s="511" t="s">
        <v>3856</v>
      </c>
      <c r="H19" s="511" t="str">
        <f>IFERROR(VLOOKUP(G19,'Cadastro de assessores'!A:B,2,FALSE),"Não Cadastrado")</f>
        <v>1441</v>
      </c>
      <c r="I19" s="511"/>
      <c r="J19" s="46" t="s">
        <v>97</v>
      </c>
      <c r="K19" s="521" t="s">
        <v>97</v>
      </c>
      <c r="L19" s="601">
        <v>44134.0</v>
      </c>
      <c r="M19" s="601">
        <v>44138.0</v>
      </c>
      <c r="N19" s="521"/>
      <c r="O19" s="521" t="s">
        <v>3818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99</v>
      </c>
      <c r="U19" s="521" t="s">
        <v>2584</v>
      </c>
      <c r="V19" s="521" t="s">
        <v>29</v>
      </c>
      <c r="W19" s="605" t="s">
        <v>3808</v>
      </c>
      <c r="X19" s="605" t="s">
        <v>3808</v>
      </c>
      <c r="Y19" s="605" t="s">
        <v>3808</v>
      </c>
      <c r="Z19" s="605" t="s">
        <v>3808</v>
      </c>
      <c r="AA19" s="605" t="s">
        <v>3808</v>
      </c>
      <c r="AB19" s="605" t="s">
        <v>3808</v>
      </c>
      <c r="AC19" s="605" t="s">
        <v>3808</v>
      </c>
      <c r="AD19" s="605" t="s">
        <v>3808</v>
      </c>
      <c r="AE19" s="605" t="s">
        <v>3808</v>
      </c>
      <c r="AF19" s="605" t="s">
        <v>3808</v>
      </c>
      <c r="AG19" s="605" t="s">
        <v>3808</v>
      </c>
      <c r="AH19" s="605" t="s">
        <v>3808</v>
      </c>
      <c r="AI19" s="605" t="s">
        <v>3857</v>
      </c>
      <c r="AJ19" s="605" t="s">
        <v>3858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3798</v>
      </c>
      <c r="B20" s="78" t="s">
        <v>3859</v>
      </c>
      <c r="C20" s="611" t="s">
        <v>3860</v>
      </c>
      <c r="D20" s="511">
        <v>4608802.0</v>
      </c>
      <c r="E20" s="511" t="s">
        <v>2531</v>
      </c>
      <c r="F20" s="511" t="s">
        <v>29</v>
      </c>
      <c r="G20" s="511" t="s">
        <v>2531</v>
      </c>
      <c r="H20" s="511" t="str">
        <f>IFERROR(VLOOKUP(G20,'Cadastro de assessores'!A:B,2,FALSE),"Não Cadastrado")</f>
        <v>18986</v>
      </c>
      <c r="I20" s="511" t="s">
        <v>3829</v>
      </c>
      <c r="J20" s="46" t="s">
        <v>97</v>
      </c>
      <c r="K20" s="521" t="s">
        <v>97</v>
      </c>
      <c r="L20" s="602">
        <v>44158.0</v>
      </c>
      <c r="M20" s="602">
        <v>44180.0</v>
      </c>
      <c r="N20" s="521"/>
      <c r="O20" s="521" t="s">
        <v>3806</v>
      </c>
      <c r="P20" s="603">
        <v>0.015</v>
      </c>
      <c r="Q20" s="612" t="s">
        <v>3861</v>
      </c>
      <c r="R20" s="604"/>
      <c r="S20" s="521" t="str">
        <f t="shared" si="4"/>
        <v/>
      </c>
      <c r="T20" s="511" t="s">
        <v>99</v>
      </c>
      <c r="U20" s="511" t="s">
        <v>3862</v>
      </c>
      <c r="V20" s="511" t="s">
        <v>29</v>
      </c>
      <c r="W20" s="605" t="s">
        <v>3808</v>
      </c>
      <c r="X20" s="605" t="s">
        <v>3808</v>
      </c>
      <c r="Y20" s="605" t="s">
        <v>3808</v>
      </c>
      <c r="Z20" s="605" t="s">
        <v>3808</v>
      </c>
      <c r="AA20" s="605" t="s">
        <v>3808</v>
      </c>
      <c r="AB20" s="605" t="s">
        <v>3808</v>
      </c>
      <c r="AC20" s="605" t="s">
        <v>3808</v>
      </c>
      <c r="AD20" s="605" t="s">
        <v>3808</v>
      </c>
      <c r="AE20" s="605" t="s">
        <v>3808</v>
      </c>
      <c r="AF20" s="605" t="s">
        <v>3808</v>
      </c>
      <c r="AG20" s="605" t="s">
        <v>3808</v>
      </c>
      <c r="AH20" s="605" t="s">
        <v>3808</v>
      </c>
      <c r="AI20" s="605" t="s">
        <v>3808</v>
      </c>
      <c r="AJ20" s="605" t="s">
        <v>3808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3798</v>
      </c>
      <c r="B21" s="78" t="s">
        <v>3863</v>
      </c>
      <c r="C21" s="611" t="s">
        <v>3864</v>
      </c>
      <c r="D21" s="511">
        <v>4441469.0</v>
      </c>
      <c r="E21" s="511" t="s">
        <v>95</v>
      </c>
      <c r="F21" s="511" t="s">
        <v>29</v>
      </c>
      <c r="G21" s="511" t="s">
        <v>3865</v>
      </c>
      <c r="H21" s="511" t="str">
        <f>IFERROR(VLOOKUP(G21,'Cadastro de assessores'!A:B,2,FALSE),"Não Cadastrado")</f>
        <v>1298</v>
      </c>
      <c r="I21" s="511"/>
      <c r="J21" s="51" t="s">
        <v>3801</v>
      </c>
      <c r="K21" s="521" t="s">
        <v>97</v>
      </c>
      <c r="L21" s="601">
        <v>44078.0</v>
      </c>
      <c r="M21" s="601">
        <v>44085.0</v>
      </c>
      <c r="N21" s="521"/>
      <c r="O21" s="521" t="s">
        <v>3806</v>
      </c>
      <c r="P21" s="603">
        <v>0.015</v>
      </c>
      <c r="Q21" s="610" t="s">
        <v>3866</v>
      </c>
      <c r="R21" s="604"/>
      <c r="S21" s="521" t="str">
        <f t="shared" si="4"/>
        <v>Não Qualificado</v>
      </c>
      <c r="T21" s="521" t="s">
        <v>99</v>
      </c>
      <c r="U21" s="521" t="s">
        <v>2793</v>
      </c>
      <c r="V21" s="521" t="s">
        <v>29</v>
      </c>
      <c r="W21" s="605" t="s">
        <v>3808</v>
      </c>
      <c r="X21" s="605" t="s">
        <v>3808</v>
      </c>
      <c r="Y21" s="605" t="s">
        <v>3808</v>
      </c>
      <c r="Z21" s="605" t="s">
        <v>3808</v>
      </c>
      <c r="AA21" s="605" t="s">
        <v>3808</v>
      </c>
      <c r="AB21" s="605" t="s">
        <v>3808</v>
      </c>
      <c r="AC21" s="605" t="s">
        <v>3808</v>
      </c>
      <c r="AD21" s="605" t="s">
        <v>3808</v>
      </c>
      <c r="AE21" s="605" t="s">
        <v>3808</v>
      </c>
      <c r="AF21" s="605" t="s">
        <v>3808</v>
      </c>
      <c r="AG21" s="605" t="s">
        <v>3808</v>
      </c>
      <c r="AH21" s="605" t="s">
        <v>3867</v>
      </c>
      <c r="AI21" s="605" t="s">
        <v>3868</v>
      </c>
      <c r="AJ21" s="605" t="s">
        <v>3869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3798</v>
      </c>
      <c r="B22" s="78" t="s">
        <v>3870</v>
      </c>
      <c r="C22" s="132" t="s">
        <v>3871</v>
      </c>
      <c r="D22" s="617">
        <v>6032020.0</v>
      </c>
      <c r="E22" s="511" t="s">
        <v>18</v>
      </c>
      <c r="F22" s="600" t="s">
        <v>29</v>
      </c>
      <c r="G22" s="617" t="s">
        <v>2194</v>
      </c>
      <c r="H22" s="511" t="str">
        <f>IFERROR(VLOOKUP(G22,'Cadastro de assessores'!A:B,2,FALSE),"Não Cadastrado")</f>
        <v>18256</v>
      </c>
      <c r="I22" s="511"/>
      <c r="J22" s="51" t="s">
        <v>3801</v>
      </c>
      <c r="K22" s="521" t="s">
        <v>97</v>
      </c>
      <c r="L22" s="601">
        <v>44537.0</v>
      </c>
      <c r="M22" s="601">
        <v>44537.0</v>
      </c>
      <c r="N22" s="617"/>
      <c r="O22" s="617" t="s">
        <v>3812</v>
      </c>
      <c r="P22" s="567">
        <v>0.007</v>
      </c>
      <c r="Q22" s="481" t="s">
        <v>3872</v>
      </c>
      <c r="R22" s="604"/>
      <c r="S22" s="521" t="str">
        <f t="shared" si="4"/>
        <v>Não Qualificado</v>
      </c>
      <c r="T22" s="521" t="s">
        <v>99</v>
      </c>
      <c r="U22" s="521" t="s">
        <v>2605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3798</v>
      </c>
      <c r="B23" s="78" t="s">
        <v>3873</v>
      </c>
      <c r="C23" s="607" t="s">
        <v>3874</v>
      </c>
      <c r="D23" s="521">
        <v>4656935.0</v>
      </c>
      <c r="E23" s="521" t="s">
        <v>95</v>
      </c>
      <c r="F23" s="521" t="s">
        <v>29</v>
      </c>
      <c r="G23" s="521" t="s">
        <v>3875</v>
      </c>
      <c r="H23" s="521" t="str">
        <f>IFERROR(VLOOKUP(G23,'Cadastro de assessores'!A:B,2,FALSE),"Não Cadastrado")</f>
        <v>13598</v>
      </c>
      <c r="I23" s="521"/>
      <c r="J23" s="51" t="s">
        <v>180</v>
      </c>
      <c r="K23" s="521" t="s">
        <v>2545</v>
      </c>
      <c r="L23" s="608">
        <v>44180.0</v>
      </c>
      <c r="M23" s="608">
        <v>44180.0</v>
      </c>
      <c r="N23" s="609">
        <v>44705.0</v>
      </c>
      <c r="O23" s="521" t="s">
        <v>3814</v>
      </c>
      <c r="P23" s="603">
        <v>0.012</v>
      </c>
      <c r="Q23" s="610" t="s">
        <v>3876</v>
      </c>
      <c r="R23" s="604"/>
      <c r="S23" s="521" t="str">
        <f t="shared" si="4"/>
        <v>Não Qualificado</v>
      </c>
      <c r="T23" s="521" t="s">
        <v>99</v>
      </c>
      <c r="U23" s="521" t="s">
        <v>2573</v>
      </c>
      <c r="V23" s="521" t="s">
        <v>29</v>
      </c>
      <c r="W23" s="605" t="s">
        <v>3808</v>
      </c>
      <c r="X23" s="605" t="s">
        <v>3808</v>
      </c>
      <c r="Y23" s="605" t="s">
        <v>3808</v>
      </c>
      <c r="Z23" s="605" t="s">
        <v>3808</v>
      </c>
      <c r="AA23" s="605" t="s">
        <v>3808</v>
      </c>
      <c r="AB23" s="605" t="s">
        <v>3808</v>
      </c>
      <c r="AC23" s="605" t="s">
        <v>3808</v>
      </c>
      <c r="AD23" s="605" t="s">
        <v>3808</v>
      </c>
      <c r="AE23" s="605" t="s">
        <v>3808</v>
      </c>
      <c r="AF23" s="605" t="s">
        <v>3808</v>
      </c>
      <c r="AG23" s="605" t="s">
        <v>3808</v>
      </c>
      <c r="AH23" s="605" t="s">
        <v>3808</v>
      </c>
      <c r="AI23" s="605" t="s">
        <v>3808</v>
      </c>
      <c r="AJ23" s="605" t="s">
        <v>3808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3798</v>
      </c>
      <c r="B24" s="78" t="s">
        <v>3877</v>
      </c>
      <c r="C24" s="563" t="s">
        <v>3878</v>
      </c>
      <c r="D24" s="613">
        <v>7988957.0</v>
      </c>
      <c r="E24" s="511" t="s">
        <v>95</v>
      </c>
      <c r="F24" s="511" t="s">
        <v>29</v>
      </c>
      <c r="G24" s="511" t="s">
        <v>3879</v>
      </c>
      <c r="H24" s="511">
        <f>IFERROR(VLOOKUP(G24,'Cadastro de assessores'!A:B,2,FALSE),"Não Cadastrado")</f>
        <v>12356</v>
      </c>
      <c r="I24" s="511"/>
      <c r="J24" s="51" t="s">
        <v>3801</v>
      </c>
      <c r="K24" s="521" t="s">
        <v>97</v>
      </c>
      <c r="L24" s="601">
        <v>44636.0</v>
      </c>
      <c r="M24" s="601">
        <v>44655.0</v>
      </c>
      <c r="N24" s="521"/>
      <c r="O24" s="521" t="s">
        <v>3880</v>
      </c>
      <c r="P24" s="603">
        <v>0.01</v>
      </c>
      <c r="Q24" s="610" t="s">
        <v>3881</v>
      </c>
      <c r="R24" s="604"/>
      <c r="S24" s="521" t="str">
        <f t="shared" si="4"/>
        <v>Não Qualificado</v>
      </c>
      <c r="T24" s="521" t="s">
        <v>99</v>
      </c>
      <c r="U24" s="521" t="s">
        <v>2547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3798</v>
      </c>
      <c r="B25" s="78" t="s">
        <v>3882</v>
      </c>
      <c r="C25" s="611" t="s">
        <v>3883</v>
      </c>
      <c r="D25" s="511">
        <v>97869.0</v>
      </c>
      <c r="E25" s="511" t="s">
        <v>2531</v>
      </c>
      <c r="F25" s="511" t="s">
        <v>29</v>
      </c>
      <c r="G25" s="511" t="s">
        <v>2531</v>
      </c>
      <c r="H25" s="511" t="str">
        <f>IFERROR(VLOOKUP(G25,'Cadastro de assessores'!A:B,2,FALSE),"Não Cadastrado")</f>
        <v>18986</v>
      </c>
      <c r="I25" s="511" t="s">
        <v>3829</v>
      </c>
      <c r="J25" s="51" t="s">
        <v>3801</v>
      </c>
      <c r="K25" s="521" t="s">
        <v>97</v>
      </c>
      <c r="L25" s="601">
        <v>44218.0</v>
      </c>
      <c r="M25" s="601">
        <v>44218.0</v>
      </c>
      <c r="N25" s="521"/>
      <c r="O25" s="521" t="s">
        <v>3806</v>
      </c>
      <c r="P25" s="603">
        <v>0.015</v>
      </c>
      <c r="Q25" s="610"/>
      <c r="R25" s="604"/>
      <c r="S25" s="521" t="str">
        <f t="shared" si="4"/>
        <v/>
      </c>
      <c r="T25" s="521" t="s">
        <v>99</v>
      </c>
      <c r="U25" s="521" t="s">
        <v>2584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3808</v>
      </c>
      <c r="AJ25" s="605" t="s">
        <v>3808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3798</v>
      </c>
      <c r="B26" s="78" t="s">
        <v>3884</v>
      </c>
      <c r="C26" s="563" t="s">
        <v>3885</v>
      </c>
      <c r="D26" s="565">
        <v>5959474.0</v>
      </c>
      <c r="E26" s="521" t="s">
        <v>18</v>
      </c>
      <c r="F26" s="510" t="s">
        <v>19</v>
      </c>
      <c r="G26" s="521" t="s">
        <v>250</v>
      </c>
      <c r="H26" s="510" t="str">
        <f>IFERROR(VLOOKUP(G26,'Cadastro de assessores'!A:B,2,FALSE),"Não Cadastrado")</f>
        <v>18009</v>
      </c>
      <c r="I26" s="510" t="s">
        <v>3829</v>
      </c>
      <c r="J26" s="51" t="s">
        <v>180</v>
      </c>
      <c r="K26" s="521" t="s">
        <v>2545</v>
      </c>
      <c r="L26" s="609">
        <v>44405.0</v>
      </c>
      <c r="M26" s="609">
        <v>44405.0</v>
      </c>
      <c r="N26" s="565"/>
      <c r="O26" s="565" t="s">
        <v>3818</v>
      </c>
      <c r="P26" s="603">
        <v>0.025</v>
      </c>
      <c r="Q26" s="224"/>
      <c r="R26" s="604"/>
      <c r="S26" s="521" t="str">
        <f t="shared" si="4"/>
        <v/>
      </c>
      <c r="T26" s="521" t="s">
        <v>99</v>
      </c>
      <c r="U26" s="521" t="s">
        <v>2578</v>
      </c>
      <c r="V26" s="521" t="s">
        <v>3886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2548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3798</v>
      </c>
      <c r="B27" s="78" t="s">
        <v>3887</v>
      </c>
      <c r="C27" s="607" t="s">
        <v>3888</v>
      </c>
      <c r="D27" s="521">
        <v>4701151.0</v>
      </c>
      <c r="E27" s="521" t="s">
        <v>18</v>
      </c>
      <c r="F27" s="521" t="s">
        <v>29</v>
      </c>
      <c r="G27" s="521" t="s">
        <v>3805</v>
      </c>
      <c r="H27" s="521" t="str">
        <f>IFERROR(VLOOKUP(G27,'Cadastro de assessores'!A:B,2,FALSE),"Não Cadastrado")</f>
        <v>17679</v>
      </c>
      <c r="I27" s="521"/>
      <c r="J27" s="51" t="s">
        <v>180</v>
      </c>
      <c r="K27" s="521" t="s">
        <v>2545</v>
      </c>
      <c r="L27" s="609">
        <v>44245.0</v>
      </c>
      <c r="M27" s="609">
        <v>44245.0</v>
      </c>
      <c r="N27" s="609">
        <v>44442.0</v>
      </c>
      <c r="O27" s="521" t="s">
        <v>3806</v>
      </c>
      <c r="P27" s="603">
        <v>0.015</v>
      </c>
      <c r="Q27" s="610" t="s">
        <v>3889</v>
      </c>
      <c r="R27" s="604"/>
      <c r="S27" s="521" t="str">
        <f t="shared" si="4"/>
        <v>Não Qualificado</v>
      </c>
      <c r="T27" s="521" t="s">
        <v>99</v>
      </c>
      <c r="U27" s="521" t="s">
        <v>2605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2548</v>
      </c>
      <c r="BE27" s="449" t="s">
        <v>2548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3798</v>
      </c>
      <c r="B28" s="78" t="s">
        <v>3890</v>
      </c>
      <c r="C28" s="607" t="s">
        <v>3891</v>
      </c>
      <c r="D28" s="521">
        <v>4711937.0</v>
      </c>
      <c r="E28" s="521" t="s">
        <v>95</v>
      </c>
      <c r="F28" s="521" t="s">
        <v>29</v>
      </c>
      <c r="G28" s="521" t="s">
        <v>3892</v>
      </c>
      <c r="H28" s="521" t="str">
        <f>IFERROR(VLOOKUP(G28,'Cadastro de assessores'!A:B,2,FALSE),"Não Cadastrado")</f>
        <v>14284</v>
      </c>
      <c r="I28" s="521"/>
      <c r="J28" s="51" t="s">
        <v>180</v>
      </c>
      <c r="K28" s="521" t="s">
        <v>2545</v>
      </c>
      <c r="L28" s="609">
        <v>44202.0</v>
      </c>
      <c r="M28" s="609">
        <v>44202.0</v>
      </c>
      <c r="N28" s="521" t="s">
        <v>3893</v>
      </c>
      <c r="O28" s="521" t="s">
        <v>3802</v>
      </c>
      <c r="P28" s="603">
        <v>0.02</v>
      </c>
      <c r="Q28" s="610" t="s">
        <v>3894</v>
      </c>
      <c r="R28" s="604"/>
      <c r="S28" s="521" t="str">
        <f t="shared" si="4"/>
        <v>Não Qualificado</v>
      </c>
      <c r="T28" s="521" t="s">
        <v>99</v>
      </c>
      <c r="U28" s="521" t="s">
        <v>2573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2548</v>
      </c>
      <c r="BE28" s="449" t="s">
        <v>2548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3798</v>
      </c>
      <c r="B29" s="78" t="s">
        <v>3895</v>
      </c>
      <c r="C29" s="563" t="s">
        <v>3896</v>
      </c>
      <c r="D29" s="565">
        <v>5251498.0</v>
      </c>
      <c r="E29" s="511" t="s">
        <v>18</v>
      </c>
      <c r="F29" s="600" t="s">
        <v>19</v>
      </c>
      <c r="G29" s="511" t="s">
        <v>250</v>
      </c>
      <c r="H29" s="511" t="str">
        <f>IFERROR(VLOOKUP(G29,'Cadastro de assessores'!A:B,2,FALSE),"Não Cadastrado")</f>
        <v>18009</v>
      </c>
      <c r="I29" s="511"/>
      <c r="J29" s="51" t="s">
        <v>3801</v>
      </c>
      <c r="K29" s="521" t="s">
        <v>97</v>
      </c>
      <c r="L29" s="601">
        <v>44671.0</v>
      </c>
      <c r="M29" s="601">
        <v>44308.0</v>
      </c>
      <c r="N29" s="521"/>
      <c r="O29" s="521" t="s">
        <v>3818</v>
      </c>
      <c r="P29" s="603">
        <v>0.025</v>
      </c>
      <c r="Q29" s="224"/>
      <c r="R29" s="604"/>
      <c r="S29" s="521" t="str">
        <f t="shared" si="4"/>
        <v/>
      </c>
      <c r="T29" s="521" t="s">
        <v>99</v>
      </c>
      <c r="U29" s="521" t="s">
        <v>2601</v>
      </c>
      <c r="V29" s="565" t="s">
        <v>145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3798</v>
      </c>
      <c r="B30" s="78" t="s">
        <v>307</v>
      </c>
      <c r="C30" s="611" t="s">
        <v>2626</v>
      </c>
      <c r="D30" s="511">
        <v>3403198.0</v>
      </c>
      <c r="E30" s="511" t="s">
        <v>18</v>
      </c>
      <c r="F30" s="511" t="s">
        <v>29</v>
      </c>
      <c r="G30" s="511" t="s">
        <v>366</v>
      </c>
      <c r="H30" s="511" t="str">
        <f>IFERROR(VLOOKUP(G30,'Cadastro de assessores'!A:B,2,FALSE),"Não Cadastrado")</f>
        <v>18993</v>
      </c>
      <c r="I30" s="511"/>
      <c r="J30" s="51" t="s">
        <v>3801</v>
      </c>
      <c r="K30" s="521" t="s">
        <v>97</v>
      </c>
      <c r="L30" s="601">
        <v>44188.0</v>
      </c>
      <c r="M30" s="601">
        <v>43675.0</v>
      </c>
      <c r="N30" s="521"/>
      <c r="O30" s="521" t="s">
        <v>3812</v>
      </c>
      <c r="P30" s="619">
        <v>1.0E-4</v>
      </c>
      <c r="Q30" s="610"/>
      <c r="R30" s="604"/>
      <c r="S30" s="521" t="str">
        <f t="shared" si="4"/>
        <v/>
      </c>
      <c r="T30" s="521" t="s">
        <v>99</v>
      </c>
      <c r="U30" s="521" t="s">
        <v>2573</v>
      </c>
      <c r="V30" s="521" t="s">
        <v>29</v>
      </c>
      <c r="W30" s="605" t="s">
        <v>3808</v>
      </c>
      <c r="X30" s="605" t="s">
        <v>3808</v>
      </c>
      <c r="Y30" s="605" t="s">
        <v>3808</v>
      </c>
      <c r="Z30" s="605" t="s">
        <v>3808</v>
      </c>
      <c r="AA30" s="605" t="s">
        <v>3808</v>
      </c>
      <c r="AB30" s="605" t="s">
        <v>3808</v>
      </c>
      <c r="AC30" s="605" t="s">
        <v>3808</v>
      </c>
      <c r="AD30" s="605" t="s">
        <v>3808</v>
      </c>
      <c r="AE30" s="605" t="s">
        <v>3808</v>
      </c>
      <c r="AF30" s="605" t="s">
        <v>3808</v>
      </c>
      <c r="AG30" s="605" t="s">
        <v>3808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3798</v>
      </c>
      <c r="B31" s="78" t="s">
        <v>3897</v>
      </c>
      <c r="C31" s="563" t="s">
        <v>3898</v>
      </c>
      <c r="D31" s="565">
        <v>8446035.0</v>
      </c>
      <c r="E31" s="511" t="s">
        <v>18</v>
      </c>
      <c r="F31" s="511" t="s">
        <v>19</v>
      </c>
      <c r="G31" s="565" t="s">
        <v>207</v>
      </c>
      <c r="H31" s="511" t="str">
        <f>IFERROR(VLOOKUP(G31,'Cadastro de assessores'!A:B,2,FALSE),"Não Cadastrado")</f>
        <v>17831</v>
      </c>
      <c r="I31" s="511" t="s">
        <v>3829</v>
      </c>
      <c r="J31" s="51" t="s">
        <v>3801</v>
      </c>
      <c r="K31" s="521" t="s">
        <v>140</v>
      </c>
      <c r="L31" s="511" t="s">
        <v>3899</v>
      </c>
      <c r="M31" s="601">
        <v>44692.0</v>
      </c>
      <c r="N31" s="565"/>
      <c r="O31" s="565" t="s">
        <v>3806</v>
      </c>
      <c r="P31" s="603">
        <v>0.015</v>
      </c>
      <c r="Q31" s="224" t="s">
        <v>3900</v>
      </c>
      <c r="R31" s="604"/>
      <c r="S31" s="521" t="str">
        <f t="shared" si="4"/>
        <v>Não Qualificado</v>
      </c>
      <c r="T31" s="521" t="s">
        <v>99</v>
      </c>
      <c r="U31" s="521" t="s">
        <v>2634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2548</v>
      </c>
      <c r="BE31" s="449" t="s">
        <v>2548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3798</v>
      </c>
      <c r="B32" s="78" t="s">
        <v>310</v>
      </c>
      <c r="C32" s="611" t="s">
        <v>3901</v>
      </c>
      <c r="D32" s="511">
        <v>4425564.0</v>
      </c>
      <c r="E32" s="511" t="s">
        <v>18</v>
      </c>
      <c r="F32" s="511" t="s">
        <v>29</v>
      </c>
      <c r="G32" s="511" t="s">
        <v>288</v>
      </c>
      <c r="H32" s="511">
        <f>IFERROR(VLOOKUP(G32,'Cadastro de assessores'!A:B,2,FALSE),"Não Cadastrado")</f>
        <v>12359</v>
      </c>
      <c r="I32" s="511"/>
      <c r="J32" s="51" t="s">
        <v>3801</v>
      </c>
      <c r="K32" s="521" t="s">
        <v>97</v>
      </c>
      <c r="L32" s="601">
        <v>44076.0</v>
      </c>
      <c r="M32" s="601">
        <v>44076.0</v>
      </c>
      <c r="N32" s="521"/>
      <c r="O32" s="521" t="s">
        <v>3814</v>
      </c>
      <c r="P32" s="603">
        <v>0.012</v>
      </c>
      <c r="Q32" s="610" t="s">
        <v>3902</v>
      </c>
      <c r="R32" s="604"/>
      <c r="S32" s="521" t="str">
        <f t="shared" si="4"/>
        <v>Não Qualificado</v>
      </c>
      <c r="T32" s="521" t="s">
        <v>99</v>
      </c>
      <c r="U32" s="521" t="s">
        <v>2547</v>
      </c>
      <c r="V32" s="521" t="s">
        <v>29</v>
      </c>
      <c r="W32" s="605" t="s">
        <v>3808</v>
      </c>
      <c r="X32" s="605" t="s">
        <v>3808</v>
      </c>
      <c r="Y32" s="605" t="s">
        <v>3808</v>
      </c>
      <c r="Z32" s="605" t="s">
        <v>3808</v>
      </c>
      <c r="AA32" s="605" t="s">
        <v>3808</v>
      </c>
      <c r="AB32" s="605" t="s">
        <v>3808</v>
      </c>
      <c r="AC32" s="605" t="s">
        <v>3808</v>
      </c>
      <c r="AD32" s="605" t="s">
        <v>3808</v>
      </c>
      <c r="AE32" s="605" t="s">
        <v>3808</v>
      </c>
      <c r="AF32" s="605" t="s">
        <v>3808</v>
      </c>
      <c r="AG32" s="605" t="s">
        <v>3808</v>
      </c>
      <c r="AH32" s="605" t="s">
        <v>3903</v>
      </c>
      <c r="AI32" s="605" t="s">
        <v>3904</v>
      </c>
      <c r="AJ32" s="605" t="s">
        <v>3905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3798</v>
      </c>
      <c r="B33" s="78" t="s">
        <v>313</v>
      </c>
      <c r="C33" s="563" t="s">
        <v>3906</v>
      </c>
      <c r="D33" s="565">
        <v>5613795.0</v>
      </c>
      <c r="E33" s="511" t="s">
        <v>18</v>
      </c>
      <c r="F33" s="600" t="s">
        <v>19</v>
      </c>
      <c r="G33" s="565" t="s">
        <v>207</v>
      </c>
      <c r="H33" s="565" t="str">
        <f>IFERROR(VLOOKUP(G33,'Cadastro de assessores'!A:B,2,FALSE),"Não Cadastrado")</f>
        <v>17831</v>
      </c>
      <c r="I33" s="565" t="s">
        <v>3829</v>
      </c>
      <c r="J33" s="51" t="s">
        <v>3801</v>
      </c>
      <c r="K33" s="521" t="s">
        <v>97</v>
      </c>
      <c r="L33" s="601">
        <v>44351.0</v>
      </c>
      <c r="M33" s="601">
        <v>44351.0</v>
      </c>
      <c r="N33" s="521"/>
      <c r="O33" s="521" t="s">
        <v>3806</v>
      </c>
      <c r="P33" s="603">
        <v>0.015</v>
      </c>
      <c r="Q33" s="224"/>
      <c r="R33" s="604"/>
      <c r="S33" s="521" t="str">
        <f t="shared" si="4"/>
        <v>Não Qualificado</v>
      </c>
      <c r="T33" s="521" t="s">
        <v>99</v>
      </c>
      <c r="U33" s="521" t="s">
        <v>3907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3798</v>
      </c>
      <c r="B34" s="78" t="s">
        <v>3908</v>
      </c>
      <c r="C34" s="563" t="s">
        <v>318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3829</v>
      </c>
      <c r="J34" s="51" t="s">
        <v>3801</v>
      </c>
      <c r="K34" s="521" t="s">
        <v>97</v>
      </c>
      <c r="L34" s="614">
        <v>44820.0</v>
      </c>
      <c r="M34" s="614">
        <v>44820.0</v>
      </c>
      <c r="N34" s="521"/>
      <c r="O34" s="521" t="s">
        <v>3806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3798</v>
      </c>
      <c r="B35" s="78" t="s">
        <v>331</v>
      </c>
      <c r="C35" s="563" t="s">
        <v>329</v>
      </c>
      <c r="D35" s="565">
        <v>4085020.0</v>
      </c>
      <c r="E35" s="511" t="s">
        <v>18</v>
      </c>
      <c r="F35" s="511" t="s">
        <v>19</v>
      </c>
      <c r="G35" s="511" t="s">
        <v>113</v>
      </c>
      <c r="H35" s="511" t="s">
        <v>3909</v>
      </c>
      <c r="I35" s="511" t="s">
        <v>3829</v>
      </c>
      <c r="J35" s="46" t="s">
        <v>97</v>
      </c>
      <c r="K35" s="521" t="s">
        <v>97</v>
      </c>
      <c r="L35" s="614">
        <v>44767.0</v>
      </c>
      <c r="M35" s="614">
        <v>44767.0</v>
      </c>
      <c r="N35" s="521"/>
      <c r="O35" s="521" t="s">
        <v>3812</v>
      </c>
      <c r="P35" s="603">
        <v>0.007</v>
      </c>
      <c r="Q35" s="610" t="s">
        <v>3910</v>
      </c>
      <c r="R35" s="604"/>
      <c r="S35" s="521" t="s">
        <v>110</v>
      </c>
      <c r="T35" s="521" t="s">
        <v>99</v>
      </c>
      <c r="U35" s="521" t="s">
        <v>2634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2548</v>
      </c>
      <c r="BE35" s="449" t="s">
        <v>2548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3798</v>
      </c>
      <c r="B36" s="78" t="s">
        <v>3911</v>
      </c>
      <c r="C36" s="563" t="s">
        <v>3912</v>
      </c>
      <c r="D36" s="565">
        <v>6582452.0</v>
      </c>
      <c r="E36" s="511" t="s">
        <v>18</v>
      </c>
      <c r="F36" s="600" t="s">
        <v>19</v>
      </c>
      <c r="G36" s="511" t="s">
        <v>250</v>
      </c>
      <c r="H36" s="565" t="str">
        <f>IFERROR(VLOOKUP(G36,'Cadastro de assessores'!A:B,2,FALSE),"Não Cadastrado")</f>
        <v>18009</v>
      </c>
      <c r="I36" s="511" t="s">
        <v>3829</v>
      </c>
      <c r="J36" s="51" t="s">
        <v>180</v>
      </c>
      <c r="K36" s="521" t="s">
        <v>97</v>
      </c>
      <c r="L36" s="566">
        <v>44454.0</v>
      </c>
      <c r="M36" s="566">
        <v>44460.0</v>
      </c>
      <c r="N36" s="620">
        <v>44838.0</v>
      </c>
      <c r="O36" s="617" t="s">
        <v>3913</v>
      </c>
      <c r="P36" s="603">
        <v>0.008</v>
      </c>
      <c r="Q36" s="224" t="s">
        <v>3914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99</v>
      </c>
      <c r="U36" s="521" t="s">
        <v>2601</v>
      </c>
      <c r="V36" s="565" t="s">
        <v>145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3915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3798</v>
      </c>
      <c r="B37" s="78" t="s">
        <v>3916</v>
      </c>
      <c r="C37" s="563" t="s">
        <v>3917</v>
      </c>
      <c r="D37" s="521">
        <v>4432780.0</v>
      </c>
      <c r="E37" s="511" t="s">
        <v>18</v>
      </c>
      <c r="F37" s="511" t="s">
        <v>19</v>
      </c>
      <c r="G37" s="511" t="s">
        <v>250</v>
      </c>
      <c r="H37" s="511" t="str">
        <f>IFERROR(VLOOKUP(G37,'Cadastro de assessores'!A:B,2,FALSE),"Não Cadastrado")</f>
        <v>18009</v>
      </c>
      <c r="I37" s="511" t="s">
        <v>3829</v>
      </c>
      <c r="J37" s="51" t="s">
        <v>3801</v>
      </c>
      <c r="K37" s="521" t="s">
        <v>97</v>
      </c>
      <c r="L37" s="601">
        <v>44078.0</v>
      </c>
      <c r="M37" s="601">
        <v>44078.0</v>
      </c>
      <c r="N37" s="521"/>
      <c r="O37" s="521" t="s">
        <v>3818</v>
      </c>
      <c r="P37" s="603">
        <v>0.025</v>
      </c>
      <c r="Q37" s="612" t="s">
        <v>3918</v>
      </c>
      <c r="R37" s="604"/>
      <c r="S37" s="521" t="str">
        <f t="shared" si="5"/>
        <v>Não Qualificado</v>
      </c>
      <c r="T37" s="511" t="s">
        <v>362</v>
      </c>
      <c r="U37" s="511" t="s">
        <v>2605</v>
      </c>
      <c r="V37" s="511" t="s">
        <v>29</v>
      </c>
      <c r="W37" s="605" t="s">
        <v>3808</v>
      </c>
      <c r="X37" s="605" t="s">
        <v>3808</v>
      </c>
      <c r="Y37" s="605" t="s">
        <v>3808</v>
      </c>
      <c r="Z37" s="605" t="s">
        <v>3808</v>
      </c>
      <c r="AA37" s="605" t="s">
        <v>3808</v>
      </c>
      <c r="AB37" s="605" t="s">
        <v>3808</v>
      </c>
      <c r="AC37" s="605" t="s">
        <v>3808</v>
      </c>
      <c r="AD37" s="605" t="s">
        <v>3808</v>
      </c>
      <c r="AE37" s="605" t="s">
        <v>3808</v>
      </c>
      <c r="AF37" s="605" t="s">
        <v>3808</v>
      </c>
      <c r="AG37" s="605" t="s">
        <v>3808</v>
      </c>
      <c r="AH37" s="605" t="s">
        <v>3919</v>
      </c>
      <c r="AI37" s="605" t="s">
        <v>3920</v>
      </c>
      <c r="AJ37" s="605" t="s">
        <v>3921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3798</v>
      </c>
      <c r="B38" s="78" t="s">
        <v>3922</v>
      </c>
      <c r="C38" s="607" t="s">
        <v>3923</v>
      </c>
      <c r="D38" s="621">
        <v>8104478.0</v>
      </c>
      <c r="E38" s="511" t="s">
        <v>18</v>
      </c>
      <c r="F38" s="511" t="s">
        <v>19</v>
      </c>
      <c r="G38" s="511" t="s">
        <v>1787</v>
      </c>
      <c r="H38" s="511">
        <f>IFERROR(VLOOKUP(G38,'Cadastro de assessores'!A:B,2,FALSE),"Não Cadastrado")</f>
        <v>12350</v>
      </c>
      <c r="I38" s="511"/>
      <c r="J38" s="51" t="s">
        <v>3801</v>
      </c>
      <c r="K38" s="521" t="s">
        <v>97</v>
      </c>
      <c r="L38" s="614">
        <v>44798.0</v>
      </c>
      <c r="M38" s="614">
        <v>44812.0</v>
      </c>
      <c r="N38" s="565"/>
      <c r="O38" s="565" t="s">
        <v>3812</v>
      </c>
      <c r="P38" s="603">
        <v>0.01</v>
      </c>
      <c r="Q38" s="610" t="s">
        <v>3924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3798</v>
      </c>
      <c r="B39" s="78" t="s">
        <v>343</v>
      </c>
      <c r="C39" s="607" t="s">
        <v>340</v>
      </c>
      <c r="D39" s="521">
        <v>8039639.0</v>
      </c>
      <c r="E39" s="511" t="s">
        <v>18</v>
      </c>
      <c r="F39" s="511" t="s">
        <v>29</v>
      </c>
      <c r="G39" s="511" t="s">
        <v>162</v>
      </c>
      <c r="H39" s="511">
        <f>IFERROR(VLOOKUP(G39,'Cadastro de assessores'!A:B,2,FALSE),"Não Cadastrado")</f>
        <v>12344</v>
      </c>
      <c r="I39" s="511"/>
      <c r="J39" s="51" t="s">
        <v>3801</v>
      </c>
      <c r="K39" s="521" t="s">
        <v>97</v>
      </c>
      <c r="L39" s="614">
        <v>44631.0</v>
      </c>
      <c r="M39" s="614">
        <v>44636.0</v>
      </c>
      <c r="N39" s="565"/>
      <c r="O39" s="565" t="s">
        <v>3812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99</v>
      </c>
      <c r="U39" s="511" t="s">
        <v>2638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3798</v>
      </c>
      <c r="B40" s="78" t="s">
        <v>3925</v>
      </c>
      <c r="C40" s="607" t="s">
        <v>3926</v>
      </c>
      <c r="D40" s="521">
        <v>4785856.0</v>
      </c>
      <c r="E40" s="511" t="s">
        <v>18</v>
      </c>
      <c r="F40" s="511" t="s">
        <v>29</v>
      </c>
      <c r="G40" s="511" t="s">
        <v>288</v>
      </c>
      <c r="H40" s="511">
        <f>IFERROR(VLOOKUP(G40,'Cadastro de assessores'!A:B,2,FALSE),"Não Cadastrado")</f>
        <v>12359</v>
      </c>
      <c r="I40" s="511"/>
      <c r="J40" s="51" t="s">
        <v>3801</v>
      </c>
      <c r="K40" s="521" t="s">
        <v>97</v>
      </c>
      <c r="L40" s="601">
        <v>44582.0</v>
      </c>
      <c r="M40" s="601">
        <v>44217.0</v>
      </c>
      <c r="N40" s="521"/>
      <c r="O40" s="521" t="s">
        <v>3806</v>
      </c>
      <c r="P40" s="603">
        <v>0.015</v>
      </c>
      <c r="Q40" s="610" t="s">
        <v>3902</v>
      </c>
      <c r="R40" s="604"/>
      <c r="S40" s="521" t="str">
        <f t="shared" si="6"/>
        <v>Não Qualificado</v>
      </c>
      <c r="T40" s="511" t="s">
        <v>99</v>
      </c>
      <c r="U40" s="511" t="s">
        <v>2605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3808</v>
      </c>
      <c r="AJ40" s="605"/>
      <c r="AK40" s="449" t="s">
        <v>2582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3798</v>
      </c>
      <c r="B41" s="78" t="s">
        <v>3927</v>
      </c>
      <c r="C41" s="563" t="s">
        <v>3928</v>
      </c>
      <c r="D41" s="565">
        <v>6456469.0</v>
      </c>
      <c r="E41" s="511" t="s">
        <v>18</v>
      </c>
      <c r="F41" s="600" t="s">
        <v>29</v>
      </c>
      <c r="G41" s="511" t="s">
        <v>693</v>
      </c>
      <c r="H41" s="511" t="str">
        <f>IFERROR(VLOOKUP(G41,'Cadastro de assessores'!A:B,2,FALSE),"Não Cadastrado")</f>
        <v>18467</v>
      </c>
      <c r="I41" s="511"/>
      <c r="J41" s="51" t="s">
        <v>180</v>
      </c>
      <c r="K41" s="521" t="s">
        <v>97</v>
      </c>
      <c r="L41" s="601">
        <v>44463.0</v>
      </c>
      <c r="M41" s="601">
        <v>44466.0</v>
      </c>
      <c r="N41" s="566">
        <v>45154.0</v>
      </c>
      <c r="O41" s="565" t="s">
        <v>3802</v>
      </c>
      <c r="P41" s="603">
        <v>0.02</v>
      </c>
      <c r="Q41" s="224" t="s">
        <v>3929</v>
      </c>
      <c r="R41" s="604"/>
      <c r="S41" s="521" t="str">
        <f t="shared" si="6"/>
        <v>Não Qualificado</v>
      </c>
      <c r="T41" s="521" t="s">
        <v>99</v>
      </c>
      <c r="U41" s="521" t="s">
        <v>2562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3798</v>
      </c>
      <c r="B42" s="78" t="s">
        <v>3930</v>
      </c>
      <c r="C42" s="563" t="s">
        <v>3931</v>
      </c>
      <c r="D42" s="565">
        <v>5650271.0</v>
      </c>
      <c r="E42" s="521" t="s">
        <v>95</v>
      </c>
      <c r="F42" s="510" t="s">
        <v>29</v>
      </c>
      <c r="G42" s="510" t="s">
        <v>3641</v>
      </c>
      <c r="H42" s="510" t="str">
        <f>IFERROR(VLOOKUP(G42,'Cadastro de assessores'!A:B,2,FALSE),"Não Cadastrado")</f>
        <v>14574</v>
      </c>
      <c r="I42" s="510"/>
      <c r="J42" s="51" t="s">
        <v>180</v>
      </c>
      <c r="K42" s="521" t="s">
        <v>2545</v>
      </c>
      <c r="L42" s="609">
        <v>44362.0</v>
      </c>
      <c r="M42" s="609">
        <v>44362.0</v>
      </c>
      <c r="N42" s="609">
        <v>44680.0</v>
      </c>
      <c r="O42" s="521" t="s">
        <v>3814</v>
      </c>
      <c r="P42" s="603">
        <v>0.012</v>
      </c>
      <c r="Q42" s="224" t="s">
        <v>3932</v>
      </c>
      <c r="R42" s="604"/>
      <c r="S42" s="521" t="str">
        <f t="shared" si="6"/>
        <v/>
      </c>
      <c r="T42" s="521" t="s">
        <v>99</v>
      </c>
      <c r="U42" s="521" t="s">
        <v>2657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2548</v>
      </c>
      <c r="BE42" s="449" t="s">
        <v>2548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3798</v>
      </c>
      <c r="B43" s="78" t="s">
        <v>3933</v>
      </c>
      <c r="C43" s="563" t="s">
        <v>3934</v>
      </c>
      <c r="D43" s="565">
        <v>5167097.0</v>
      </c>
      <c r="E43" s="511" t="s">
        <v>18</v>
      </c>
      <c r="F43" s="600" t="s">
        <v>19</v>
      </c>
      <c r="G43" s="511" t="s">
        <v>250</v>
      </c>
      <c r="H43" s="600" t="str">
        <f>IFERROR(VLOOKUP(G43,'Cadastro de assessores'!A:B,2,FALSE),"Não Cadastrado")</f>
        <v>18009</v>
      </c>
      <c r="I43" s="600"/>
      <c r="J43" s="51" t="s">
        <v>3801</v>
      </c>
      <c r="K43" s="521" t="s">
        <v>97</v>
      </c>
      <c r="L43" s="601">
        <v>44295.0</v>
      </c>
      <c r="M43" s="601">
        <v>44298.0</v>
      </c>
      <c r="N43" s="521"/>
      <c r="O43" s="521" t="s">
        <v>3814</v>
      </c>
      <c r="P43" s="603">
        <v>0.012</v>
      </c>
      <c r="Q43" s="224" t="s">
        <v>3935</v>
      </c>
      <c r="R43" s="604"/>
      <c r="S43" s="521" t="str">
        <f t="shared" si="6"/>
        <v/>
      </c>
      <c r="T43" s="521" t="s">
        <v>99</v>
      </c>
      <c r="U43" s="521" t="s">
        <v>2578</v>
      </c>
      <c r="V43" s="521" t="s">
        <v>3886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2548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3798</v>
      </c>
      <c r="B44" s="78" t="s">
        <v>3936</v>
      </c>
      <c r="C44" s="607" t="s">
        <v>3937</v>
      </c>
      <c r="D44" s="521">
        <v>3214407.0</v>
      </c>
      <c r="E44" s="511" t="s">
        <v>18</v>
      </c>
      <c r="F44" s="511" t="s">
        <v>19</v>
      </c>
      <c r="G44" s="511" t="s">
        <v>113</v>
      </c>
      <c r="H44" s="521" t="str">
        <f>IFERROR(VLOOKUP(G44,'Cadastro de assessores'!A:B,2,FALSE),"Não Cadastrado")</f>
        <v>18890</v>
      </c>
      <c r="I44" s="521"/>
      <c r="J44" s="51" t="s">
        <v>3801</v>
      </c>
      <c r="K44" s="521" t="s">
        <v>140</v>
      </c>
      <c r="L44" s="511" t="s">
        <v>2582</v>
      </c>
      <c r="M44" s="601"/>
      <c r="N44" s="521"/>
      <c r="O44" s="521" t="s">
        <v>3818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3798</v>
      </c>
      <c r="B45" s="78" t="s">
        <v>3938</v>
      </c>
      <c r="C45" s="607" t="s">
        <v>3939</v>
      </c>
      <c r="D45" s="521">
        <v>2352697.0</v>
      </c>
      <c r="E45" s="521" t="s">
        <v>2531</v>
      </c>
      <c r="F45" s="521" t="s">
        <v>29</v>
      </c>
      <c r="G45" s="521" t="s">
        <v>2531</v>
      </c>
      <c r="H45" s="521" t="str">
        <f>IFERROR(VLOOKUP(G45,'Cadastro de assessores'!A:B,2,FALSE),"Não Cadastrado")</f>
        <v>18986</v>
      </c>
      <c r="I45" s="521"/>
      <c r="J45" s="51" t="s">
        <v>180</v>
      </c>
      <c r="K45" s="521" t="s">
        <v>2545</v>
      </c>
      <c r="L45" s="609">
        <v>43838.0</v>
      </c>
      <c r="M45" s="609">
        <v>43838.0</v>
      </c>
      <c r="N45" s="609">
        <v>44042.0</v>
      </c>
      <c r="O45" s="521" t="s">
        <v>3940</v>
      </c>
      <c r="P45" s="603">
        <v>0.025</v>
      </c>
      <c r="Q45" s="610" t="s">
        <v>3941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99</v>
      </c>
      <c r="U45" s="521" t="s">
        <v>2562</v>
      </c>
      <c r="V45" s="521" t="s">
        <v>29</v>
      </c>
      <c r="W45" s="605" t="s">
        <v>3808</v>
      </c>
      <c r="X45" s="605" t="s">
        <v>3808</v>
      </c>
      <c r="Y45" s="605" t="s">
        <v>3808</v>
      </c>
      <c r="Z45" s="605" t="s">
        <v>3942</v>
      </c>
      <c r="AA45" s="605" t="s">
        <v>3943</v>
      </c>
      <c r="AB45" s="605" t="s">
        <v>3944</v>
      </c>
      <c r="AC45" s="605" t="s">
        <v>3945</v>
      </c>
      <c r="AD45" s="605" t="s">
        <v>3946</v>
      </c>
      <c r="AE45" s="605" t="s">
        <v>3808</v>
      </c>
      <c r="AF45" s="605" t="s">
        <v>3808</v>
      </c>
      <c r="AG45" s="605" t="s">
        <v>3808</v>
      </c>
      <c r="AH45" s="605"/>
      <c r="AI45" s="605"/>
      <c r="AJ45" s="605"/>
      <c r="AK45" s="449"/>
      <c r="AL45" s="449"/>
      <c r="AM45" s="449" t="s">
        <v>2582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2548</v>
      </c>
      <c r="BE45" s="449" t="s">
        <v>2548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3798</v>
      </c>
      <c r="B46" s="78" t="s">
        <v>3947</v>
      </c>
      <c r="C46" s="622" t="s">
        <v>3948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3801</v>
      </c>
      <c r="K46" s="511"/>
      <c r="L46" s="601"/>
      <c r="M46" s="601">
        <v>44936.0</v>
      </c>
      <c r="N46" s="521"/>
      <c r="O46" s="521" t="s">
        <v>3812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3798</v>
      </c>
      <c r="B47" s="78" t="s">
        <v>3949</v>
      </c>
      <c r="C47" s="607" t="s">
        <v>3950</v>
      </c>
      <c r="D47" s="521">
        <v>3022313.0</v>
      </c>
      <c r="E47" s="511" t="s">
        <v>18</v>
      </c>
      <c r="F47" s="511" t="s">
        <v>29</v>
      </c>
      <c r="G47" s="511" t="s">
        <v>3951</v>
      </c>
      <c r="H47" s="511" t="str">
        <f>IFERROR(VLOOKUP(G47,'Cadastro de assessores'!A:B,2,FALSE),"Não Cadastrado")</f>
        <v>16855</v>
      </c>
      <c r="I47" s="511"/>
      <c r="J47" s="46" t="s">
        <v>97</v>
      </c>
      <c r="K47" s="511" t="s">
        <v>97</v>
      </c>
      <c r="L47" s="601">
        <v>43964.0</v>
      </c>
      <c r="M47" s="601">
        <v>44061.0</v>
      </c>
      <c r="N47" s="521"/>
      <c r="O47" s="521" t="s">
        <v>3806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99</v>
      </c>
      <c r="U47" s="521" t="s">
        <v>2638</v>
      </c>
      <c r="V47" s="521" t="s">
        <v>29</v>
      </c>
      <c r="W47" s="605" t="s">
        <v>3808</v>
      </c>
      <c r="X47" s="605" t="s">
        <v>3808</v>
      </c>
      <c r="Y47" s="605" t="s">
        <v>3808</v>
      </c>
      <c r="Z47" s="605" t="s">
        <v>3808</v>
      </c>
      <c r="AA47" s="605" t="s">
        <v>3808</v>
      </c>
      <c r="AB47" s="605" t="s">
        <v>3808</v>
      </c>
      <c r="AC47" s="605" t="s">
        <v>3808</v>
      </c>
      <c r="AD47" s="605" t="s">
        <v>3808</v>
      </c>
      <c r="AE47" s="605" t="s">
        <v>3808</v>
      </c>
      <c r="AF47" s="605" t="s">
        <v>3808</v>
      </c>
      <c r="AG47" s="605" t="s">
        <v>3952</v>
      </c>
      <c r="AH47" s="605" t="s">
        <v>3953</v>
      </c>
      <c r="AI47" s="605" t="s">
        <v>3954</v>
      </c>
      <c r="AJ47" s="605" t="s">
        <v>3955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3798</v>
      </c>
      <c r="B48" s="78" t="s">
        <v>3956</v>
      </c>
      <c r="C48" s="607" t="s">
        <v>3957</v>
      </c>
      <c r="D48" s="521">
        <v>4744962.0</v>
      </c>
      <c r="E48" s="511" t="s">
        <v>2531</v>
      </c>
      <c r="F48" s="511" t="s">
        <v>29</v>
      </c>
      <c r="G48" s="511" t="s">
        <v>2532</v>
      </c>
      <c r="H48" s="511" t="str">
        <f>IFERROR(VLOOKUP(G48,'Cadastro de assessores'!A:B,2,FALSE),"Não Cadastrado")</f>
        <v>17573</v>
      </c>
      <c r="I48" s="511"/>
      <c r="J48" s="51" t="s">
        <v>3801</v>
      </c>
      <c r="K48" s="521" t="s">
        <v>140</v>
      </c>
      <c r="L48" s="511" t="s">
        <v>2582</v>
      </c>
      <c r="M48" s="615"/>
      <c r="N48" s="521"/>
      <c r="O48" s="521" t="s">
        <v>3814</v>
      </c>
      <c r="P48" s="603">
        <v>0.012</v>
      </c>
      <c r="Q48" s="610"/>
      <c r="R48" s="604"/>
      <c r="S48" s="521" t="str">
        <f t="shared" si="7"/>
        <v>Não Qualificado</v>
      </c>
      <c r="T48" s="521" t="s">
        <v>99</v>
      </c>
      <c r="U48" s="521" t="s">
        <v>2601</v>
      </c>
      <c r="V48" s="521" t="s">
        <v>145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2548</v>
      </c>
      <c r="BE48" s="449" t="s">
        <v>2548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3798</v>
      </c>
      <c r="B49" s="78" t="s">
        <v>3958</v>
      </c>
      <c r="C49" s="563" t="s">
        <v>3959</v>
      </c>
      <c r="D49" s="521">
        <v>4448534.0</v>
      </c>
      <c r="E49" s="511" t="s">
        <v>18</v>
      </c>
      <c r="F49" s="511" t="s">
        <v>19</v>
      </c>
      <c r="G49" s="511" t="s">
        <v>250</v>
      </c>
      <c r="H49" s="511" t="str">
        <f>IFERROR(VLOOKUP(G49,'Cadastro de assessores'!A:B,2,FALSE),"Não Cadastrado")</f>
        <v>18009</v>
      </c>
      <c r="I49" s="511"/>
      <c r="J49" s="51" t="s">
        <v>180</v>
      </c>
      <c r="K49" s="511" t="s">
        <v>97</v>
      </c>
      <c r="L49" s="601">
        <v>44090.0</v>
      </c>
      <c r="M49" s="601">
        <v>44090.0</v>
      </c>
      <c r="N49" s="609">
        <v>44942.0</v>
      </c>
      <c r="O49" s="521" t="s">
        <v>3818</v>
      </c>
      <c r="P49" s="603">
        <v>0.025</v>
      </c>
      <c r="Q49" s="610"/>
      <c r="R49" s="604"/>
      <c r="S49" s="521" t="str">
        <f t="shared" si="7"/>
        <v>Não Qualificado</v>
      </c>
      <c r="T49" s="521" t="s">
        <v>99</v>
      </c>
      <c r="U49" s="521" t="s">
        <v>2547</v>
      </c>
      <c r="V49" s="521" t="s">
        <v>29</v>
      </c>
      <c r="W49" s="605" t="s">
        <v>3808</v>
      </c>
      <c r="X49" s="605" t="s">
        <v>3808</v>
      </c>
      <c r="Y49" s="605" t="s">
        <v>3808</v>
      </c>
      <c r="Z49" s="605" t="s">
        <v>3808</v>
      </c>
      <c r="AA49" s="605" t="s">
        <v>3808</v>
      </c>
      <c r="AB49" s="605" t="s">
        <v>3808</v>
      </c>
      <c r="AC49" s="605" t="s">
        <v>3808</v>
      </c>
      <c r="AD49" s="605" t="s">
        <v>3808</v>
      </c>
      <c r="AE49" s="605" t="s">
        <v>3808</v>
      </c>
      <c r="AF49" s="605" t="s">
        <v>3808</v>
      </c>
      <c r="AG49" s="605" t="s">
        <v>3808</v>
      </c>
      <c r="AH49" s="605" t="s">
        <v>3960</v>
      </c>
      <c r="AI49" s="605" t="s">
        <v>3961</v>
      </c>
      <c r="AJ49" s="605" t="s">
        <v>3962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3798</v>
      </c>
      <c r="B50" s="78" t="s">
        <v>3963</v>
      </c>
      <c r="C50" s="563" t="s">
        <v>3964</v>
      </c>
      <c r="D50" s="565">
        <v>3533638.0</v>
      </c>
      <c r="E50" s="521" t="s">
        <v>18</v>
      </c>
      <c r="F50" s="521" t="s">
        <v>29</v>
      </c>
      <c r="G50" s="521" t="s">
        <v>3688</v>
      </c>
      <c r="H50" s="521" t="str">
        <f>IFERROR(VLOOKUP(G50,'Cadastro de assessores'!A:B,2,FALSE),"Não Cadastrado")</f>
        <v>18266</v>
      </c>
      <c r="I50" s="521"/>
      <c r="J50" s="51" t="s">
        <v>180</v>
      </c>
      <c r="K50" s="521" t="s">
        <v>2545</v>
      </c>
      <c r="L50" s="609">
        <v>44354.0</v>
      </c>
      <c r="M50" s="609">
        <v>44354.0</v>
      </c>
      <c r="N50" s="608">
        <v>44559.0</v>
      </c>
      <c r="O50" s="521" t="s">
        <v>3818</v>
      </c>
      <c r="P50" s="603">
        <v>0.025</v>
      </c>
      <c r="Q50" s="610" t="s">
        <v>3965</v>
      </c>
      <c r="R50" s="604"/>
      <c r="S50" s="521" t="str">
        <f t="shared" si="7"/>
        <v>Não Qualificado</v>
      </c>
      <c r="T50" s="521" t="s">
        <v>99</v>
      </c>
      <c r="U50" s="521" t="s">
        <v>2823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2548</v>
      </c>
      <c r="BE50" s="449" t="s">
        <v>2548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3798</v>
      </c>
      <c r="B51" s="78" t="s">
        <v>3966</v>
      </c>
      <c r="C51" s="607" t="s">
        <v>3967</v>
      </c>
      <c r="D51" s="521">
        <v>4859203.0</v>
      </c>
      <c r="E51" s="521" t="s">
        <v>18</v>
      </c>
      <c r="F51" s="510" t="s">
        <v>19</v>
      </c>
      <c r="G51" s="521" t="s">
        <v>250</v>
      </c>
      <c r="H51" s="521" t="str">
        <f>IFERROR(VLOOKUP(G51,'Cadastro de assessores'!A:B,2,FALSE),"Não Cadastrado")</f>
        <v>18009</v>
      </c>
      <c r="I51" s="521"/>
      <c r="J51" s="51" t="s">
        <v>180</v>
      </c>
      <c r="K51" s="521" t="s">
        <v>2545</v>
      </c>
      <c r="L51" s="609">
        <v>44239.0</v>
      </c>
      <c r="M51" s="609">
        <v>44239.0</v>
      </c>
      <c r="N51" s="609">
        <v>44700.0</v>
      </c>
      <c r="O51" s="521" t="s">
        <v>3802</v>
      </c>
      <c r="P51" s="603">
        <v>0.02</v>
      </c>
      <c r="Q51" s="610" t="s">
        <v>3968</v>
      </c>
      <c r="R51" s="604"/>
      <c r="S51" s="521" t="str">
        <f t="shared" si="7"/>
        <v>Não Qualificado</v>
      </c>
      <c r="T51" s="521" t="s">
        <v>99</v>
      </c>
      <c r="U51" s="521" t="s">
        <v>2601</v>
      </c>
      <c r="V51" s="521" t="s">
        <v>145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2548</v>
      </c>
      <c r="BE51" s="449" t="s">
        <v>2548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3798</v>
      </c>
      <c r="B52" s="78" t="s">
        <v>3969</v>
      </c>
      <c r="C52" s="607" t="s">
        <v>3970</v>
      </c>
      <c r="D52" s="521">
        <v>4409995.0</v>
      </c>
      <c r="E52" s="521" t="s">
        <v>95</v>
      </c>
      <c r="F52" s="521" t="s">
        <v>29</v>
      </c>
      <c r="G52" s="521" t="s">
        <v>3971</v>
      </c>
      <c r="H52" s="521" t="str">
        <f>IFERROR(VLOOKUP(G52,'Cadastro de assessores'!A:B,2,FALSE),"Não Cadastrado")</f>
        <v>16459</v>
      </c>
      <c r="I52" s="521"/>
      <c r="J52" s="51" t="s">
        <v>180</v>
      </c>
      <c r="K52" s="521" t="s">
        <v>2545</v>
      </c>
      <c r="L52" s="608">
        <v>44120.0</v>
      </c>
      <c r="M52" s="608">
        <v>44120.0</v>
      </c>
      <c r="N52" s="609">
        <v>44413.0</v>
      </c>
      <c r="O52" s="521" t="s">
        <v>3806</v>
      </c>
      <c r="P52" s="603">
        <v>0.015</v>
      </c>
      <c r="Q52" s="610" t="s">
        <v>3972</v>
      </c>
      <c r="R52" s="604"/>
      <c r="S52" s="521" t="str">
        <f t="shared" si="7"/>
        <v/>
      </c>
      <c r="T52" s="521" t="s">
        <v>99</v>
      </c>
      <c r="U52" s="521" t="s">
        <v>2573</v>
      </c>
      <c r="V52" s="521" t="s">
        <v>29</v>
      </c>
      <c r="W52" s="605" t="s">
        <v>3808</v>
      </c>
      <c r="X52" s="605" t="s">
        <v>3808</v>
      </c>
      <c r="Y52" s="605" t="s">
        <v>3808</v>
      </c>
      <c r="Z52" s="605" t="s">
        <v>3808</v>
      </c>
      <c r="AA52" s="605" t="s">
        <v>3808</v>
      </c>
      <c r="AB52" s="605" t="s">
        <v>3808</v>
      </c>
      <c r="AC52" s="605" t="s">
        <v>3808</v>
      </c>
      <c r="AD52" s="605" t="s">
        <v>3808</v>
      </c>
      <c r="AE52" s="605" t="s">
        <v>3808</v>
      </c>
      <c r="AF52" s="605" t="s">
        <v>3808</v>
      </c>
      <c r="AG52" s="605" t="s">
        <v>3808</v>
      </c>
      <c r="AH52" s="605" t="s">
        <v>3808</v>
      </c>
      <c r="AI52" s="605" t="s">
        <v>3973</v>
      </c>
      <c r="AJ52" s="605" t="s">
        <v>3974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2548</v>
      </c>
      <c r="BE52" s="449" t="s">
        <v>2548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3798</v>
      </c>
      <c r="B53" s="78" t="s">
        <v>3975</v>
      </c>
      <c r="C53" s="607" t="s">
        <v>426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3801</v>
      </c>
      <c r="K53" s="511" t="s">
        <v>97</v>
      </c>
      <c r="L53" s="601">
        <v>44795.0</v>
      </c>
      <c r="M53" s="601">
        <v>44795.0</v>
      </c>
      <c r="N53" s="521"/>
      <c r="O53" s="521" t="s">
        <v>3814</v>
      </c>
      <c r="P53" s="619">
        <v>0.012</v>
      </c>
      <c r="Q53" s="610"/>
      <c r="R53" s="604"/>
      <c r="S53" s="521"/>
      <c r="T53" s="521" t="s">
        <v>362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3798</v>
      </c>
      <c r="B54" s="78" t="s">
        <v>434</v>
      </c>
      <c r="C54" s="607" t="s">
        <v>432</v>
      </c>
      <c r="D54" s="521">
        <v>1000249.0</v>
      </c>
      <c r="E54" s="511" t="s">
        <v>95</v>
      </c>
      <c r="F54" s="511" t="s">
        <v>29</v>
      </c>
      <c r="G54" s="511" t="s">
        <v>61</v>
      </c>
      <c r="H54" s="511" t="str">
        <f>IFERROR(VLOOKUP(G54,'Cadastro de assessores'!A:B,2,FALSE),"Não Cadastrado")</f>
        <v>17896</v>
      </c>
      <c r="I54" s="511"/>
      <c r="J54" s="51" t="s">
        <v>3801</v>
      </c>
      <c r="K54" s="511" t="s">
        <v>97</v>
      </c>
      <c r="L54" s="601">
        <v>44110.0</v>
      </c>
      <c r="M54" s="601">
        <v>44112.0</v>
      </c>
      <c r="N54" s="521"/>
      <c r="O54" s="521" t="s">
        <v>3976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362</v>
      </c>
      <c r="U54" s="521" t="s">
        <v>3977</v>
      </c>
      <c r="V54" s="521" t="s">
        <v>29</v>
      </c>
      <c r="W54" s="605" t="s">
        <v>3808</v>
      </c>
      <c r="X54" s="605" t="s">
        <v>3808</v>
      </c>
      <c r="Y54" s="605" t="s">
        <v>3808</v>
      </c>
      <c r="Z54" s="605" t="s">
        <v>3808</v>
      </c>
      <c r="AA54" s="605" t="s">
        <v>3808</v>
      </c>
      <c r="AB54" s="605" t="s">
        <v>3808</v>
      </c>
      <c r="AC54" s="605" t="s">
        <v>3808</v>
      </c>
      <c r="AD54" s="605" t="s">
        <v>3808</v>
      </c>
      <c r="AE54" s="605" t="s">
        <v>3808</v>
      </c>
      <c r="AF54" s="605" t="s">
        <v>3808</v>
      </c>
      <c r="AG54" s="605" t="s">
        <v>3808</v>
      </c>
      <c r="AH54" s="605" t="s">
        <v>3808</v>
      </c>
      <c r="AI54" s="605" t="s">
        <v>3978</v>
      </c>
      <c r="AJ54" s="605" t="s">
        <v>3979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3798</v>
      </c>
      <c r="B55" s="78" t="s">
        <v>444</v>
      </c>
      <c r="C55" s="607" t="s">
        <v>3980</v>
      </c>
      <c r="D55" s="521">
        <v>552896.0</v>
      </c>
      <c r="E55" s="511" t="s">
        <v>18</v>
      </c>
      <c r="F55" s="511" t="s">
        <v>19</v>
      </c>
      <c r="G55" s="511" t="s">
        <v>3981</v>
      </c>
      <c r="H55" s="511">
        <f>IFERROR(VLOOKUP(G55,'Cadastro de assessores'!A:B,2,FALSE),"Não Cadastrado")</f>
        <v>12351</v>
      </c>
      <c r="I55" s="511"/>
      <c r="J55" s="46" t="s">
        <v>97</v>
      </c>
      <c r="K55" s="511" t="s">
        <v>97</v>
      </c>
      <c r="L55" s="601">
        <v>44694.0</v>
      </c>
      <c r="M55" s="601">
        <v>44694.0</v>
      </c>
      <c r="N55" s="521"/>
      <c r="O55" s="521" t="s">
        <v>3806</v>
      </c>
      <c r="P55" s="603">
        <v>0.015</v>
      </c>
      <c r="Q55" s="610"/>
      <c r="R55" s="604"/>
      <c r="S55" s="521" t="str">
        <f t="shared" si="8"/>
        <v>Não Qualificado</v>
      </c>
      <c r="T55" s="521" t="s">
        <v>99</v>
      </c>
      <c r="U55" s="521" t="s">
        <v>2634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3798</v>
      </c>
      <c r="B56" s="78" t="s">
        <v>3982</v>
      </c>
      <c r="C56" s="607" t="s">
        <v>3983</v>
      </c>
      <c r="D56" s="521">
        <v>4743547.0</v>
      </c>
      <c r="E56" s="521" t="s">
        <v>18</v>
      </c>
      <c r="F56" s="510" t="s">
        <v>19</v>
      </c>
      <c r="G56" s="521" t="s">
        <v>250</v>
      </c>
      <c r="H56" s="521" t="str">
        <f>IFERROR(VLOOKUP(G56,'Cadastro de assessores'!A:B,2,FALSE),"Não Cadastrado")</f>
        <v>18009</v>
      </c>
      <c r="I56" s="521"/>
      <c r="J56" s="51" t="s">
        <v>180</v>
      </c>
      <c r="K56" s="521" t="s">
        <v>2545</v>
      </c>
      <c r="L56" s="609">
        <v>44252.0</v>
      </c>
      <c r="M56" s="609">
        <v>44252.0</v>
      </c>
      <c r="N56" s="609">
        <v>44657.0</v>
      </c>
      <c r="O56" s="521" t="s">
        <v>3802</v>
      </c>
      <c r="P56" s="603">
        <v>0.02</v>
      </c>
      <c r="Q56" s="610" t="s">
        <v>3984</v>
      </c>
      <c r="R56" s="604"/>
      <c r="S56" s="521" t="str">
        <f t="shared" si="8"/>
        <v>Não Qualificado</v>
      </c>
      <c r="T56" s="521" t="s">
        <v>99</v>
      </c>
      <c r="U56" s="521" t="s">
        <v>2601</v>
      </c>
      <c r="V56" s="521" t="s">
        <v>145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2548</v>
      </c>
      <c r="BE56" s="449" t="s">
        <v>2548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3798</v>
      </c>
      <c r="B57" s="78" t="s">
        <v>2701</v>
      </c>
      <c r="C57" s="607" t="s">
        <v>2698</v>
      </c>
      <c r="D57" s="521">
        <v>4648767.0</v>
      </c>
      <c r="E57" s="511" t="s">
        <v>18</v>
      </c>
      <c r="F57" s="511" t="s">
        <v>29</v>
      </c>
      <c r="G57" s="511" t="s">
        <v>366</v>
      </c>
      <c r="H57" s="511" t="str">
        <f>IFERROR(VLOOKUP(G57,'Cadastro de assessores'!A:B,2,FALSE),"Não Cadastrado")</f>
        <v>18993</v>
      </c>
      <c r="I57" s="511"/>
      <c r="J57" s="51" t="s">
        <v>3801</v>
      </c>
      <c r="K57" s="511" t="s">
        <v>97</v>
      </c>
      <c r="L57" s="601">
        <v>44312.0</v>
      </c>
      <c r="M57" s="601">
        <v>44312.0</v>
      </c>
      <c r="N57" s="521"/>
      <c r="O57" s="521" t="s">
        <v>3802</v>
      </c>
      <c r="P57" s="603">
        <v>0.01</v>
      </c>
      <c r="Q57" s="610"/>
      <c r="R57" s="604"/>
      <c r="S57" s="521" t="str">
        <f t="shared" si="8"/>
        <v>Não Qualificado</v>
      </c>
      <c r="T57" s="521" t="s">
        <v>99</v>
      </c>
      <c r="U57" s="521" t="s">
        <v>2638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2582</v>
      </c>
      <c r="AN57" s="449" t="s">
        <v>2582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3798</v>
      </c>
      <c r="B58" s="78" t="s">
        <v>3985</v>
      </c>
      <c r="C58" s="563" t="s">
        <v>3986</v>
      </c>
      <c r="D58" s="600">
        <v>6889397.0</v>
      </c>
      <c r="E58" s="511" t="s">
        <v>18</v>
      </c>
      <c r="F58" s="600" t="s">
        <v>19</v>
      </c>
      <c r="G58" s="511" t="s">
        <v>250</v>
      </c>
      <c r="H58" s="511" t="str">
        <f>IFERROR(VLOOKUP(G58,'Cadastro de assessores'!A:B,2,FALSE),"Não Cadastrado")</f>
        <v>18009</v>
      </c>
      <c r="I58" s="511"/>
      <c r="J58" s="51" t="s">
        <v>3801</v>
      </c>
      <c r="K58" s="511" t="s">
        <v>97</v>
      </c>
      <c r="L58" s="602">
        <v>44519.0</v>
      </c>
      <c r="M58" s="602">
        <v>44522.0</v>
      </c>
      <c r="N58" s="565"/>
      <c r="O58" s="565" t="s">
        <v>3814</v>
      </c>
      <c r="P58" s="603">
        <v>0.012</v>
      </c>
      <c r="Q58" s="623" t="s">
        <v>2539</v>
      </c>
      <c r="R58" s="604"/>
      <c r="S58" s="521" t="str">
        <f t="shared" si="8"/>
        <v>Não Qualificado</v>
      </c>
      <c r="T58" s="521" t="s">
        <v>99</v>
      </c>
      <c r="U58" s="521" t="s">
        <v>2657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3798</v>
      </c>
      <c r="B59" s="78" t="s">
        <v>3987</v>
      </c>
      <c r="C59" s="607" t="s">
        <v>3988</v>
      </c>
      <c r="D59" s="521">
        <v>3774100.0</v>
      </c>
      <c r="E59" s="511" t="s">
        <v>2531</v>
      </c>
      <c r="F59" s="511" t="s">
        <v>29</v>
      </c>
      <c r="G59" s="511" t="s">
        <v>2531</v>
      </c>
      <c r="H59" s="511" t="str">
        <f>IFERROR(VLOOKUP(G59,'Cadastro de assessores'!A:B,2,FALSE),"Não Cadastrado")</f>
        <v>18986</v>
      </c>
      <c r="I59" s="511"/>
      <c r="J59" s="51" t="s">
        <v>3801</v>
      </c>
      <c r="K59" s="521" t="s">
        <v>140</v>
      </c>
      <c r="L59" s="601">
        <v>43818.0</v>
      </c>
      <c r="M59" s="601">
        <v>43847.0</v>
      </c>
      <c r="N59" s="521"/>
      <c r="O59" s="521" t="s">
        <v>3806</v>
      </c>
      <c r="P59" s="603">
        <v>0.015</v>
      </c>
      <c r="Q59" s="610"/>
      <c r="R59" s="604"/>
      <c r="S59" s="521" t="str">
        <f t="shared" si="8"/>
        <v/>
      </c>
      <c r="T59" s="521" t="s">
        <v>99</v>
      </c>
      <c r="U59" s="521" t="s">
        <v>3468</v>
      </c>
      <c r="V59" s="521" t="s">
        <v>29</v>
      </c>
      <c r="W59" s="605" t="s">
        <v>3808</v>
      </c>
      <c r="X59" s="605" t="s">
        <v>3808</v>
      </c>
      <c r="Y59" s="605" t="s">
        <v>3808</v>
      </c>
      <c r="Z59" s="605" t="s">
        <v>3989</v>
      </c>
      <c r="AA59" s="605" t="s">
        <v>3990</v>
      </c>
      <c r="AB59" s="605" t="s">
        <v>3991</v>
      </c>
      <c r="AC59" s="605" t="s">
        <v>3992</v>
      </c>
      <c r="AD59" s="605" t="s">
        <v>3993</v>
      </c>
      <c r="AE59" s="605" t="s">
        <v>3994</v>
      </c>
      <c r="AF59" s="605" t="s">
        <v>3995</v>
      </c>
      <c r="AG59" s="605" t="s">
        <v>3996</v>
      </c>
      <c r="AH59" s="605" t="s">
        <v>3997</v>
      </c>
      <c r="AI59" s="605" t="s">
        <v>3998</v>
      </c>
      <c r="AJ59" s="605" t="s">
        <v>3999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2548</v>
      </c>
      <c r="BE59" s="449" t="s">
        <v>2548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3798</v>
      </c>
      <c r="B60" s="78" t="s">
        <v>4000</v>
      </c>
      <c r="C60" s="563" t="s">
        <v>4001</v>
      </c>
      <c r="D60" s="565">
        <v>2588890.0</v>
      </c>
      <c r="E60" s="521" t="s">
        <v>2531</v>
      </c>
      <c r="F60" s="510" t="s">
        <v>29</v>
      </c>
      <c r="G60" s="510" t="s">
        <v>2531</v>
      </c>
      <c r="H60" s="510" t="str">
        <f>IFERROR(VLOOKUP(G60,'Cadastro de assessores'!A:B,2,FALSE),"Não Cadastrado")</f>
        <v>18986</v>
      </c>
      <c r="I60" s="510"/>
      <c r="J60" s="51" t="s">
        <v>180</v>
      </c>
      <c r="K60" s="521" t="s">
        <v>2545</v>
      </c>
      <c r="L60" s="609">
        <v>44390.0</v>
      </c>
      <c r="M60" s="609">
        <v>44390.0</v>
      </c>
      <c r="N60" s="608">
        <v>44524.0</v>
      </c>
      <c r="O60" s="521" t="s">
        <v>3806</v>
      </c>
      <c r="P60" s="603">
        <v>0.015</v>
      </c>
      <c r="Q60" s="610" t="s">
        <v>4002</v>
      </c>
      <c r="R60" s="604"/>
      <c r="S60" s="521" t="str">
        <f t="shared" si="8"/>
        <v>Não Qualificado</v>
      </c>
      <c r="T60" s="521" t="s">
        <v>99</v>
      </c>
      <c r="U60" s="565" t="s">
        <v>4003</v>
      </c>
      <c r="V60" s="565" t="s">
        <v>4004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2548</v>
      </c>
      <c r="BE60" s="449" t="s">
        <v>2548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3798</v>
      </c>
      <c r="B61" s="78" t="s">
        <v>4005</v>
      </c>
      <c r="C61" s="563" t="s">
        <v>4006</v>
      </c>
      <c r="D61" s="565">
        <v>4742962.0</v>
      </c>
      <c r="E61" s="521" t="s">
        <v>18</v>
      </c>
      <c r="F61" s="510" t="s">
        <v>19</v>
      </c>
      <c r="G61" s="510" t="s">
        <v>250</v>
      </c>
      <c r="H61" s="510" t="str">
        <f>IFERROR(VLOOKUP(G61,'Cadastro de assessores'!A:B,2,FALSE),"Não Cadastrado")</f>
        <v>18009</v>
      </c>
      <c r="I61" s="510"/>
      <c r="J61" s="51" t="s">
        <v>180</v>
      </c>
      <c r="K61" s="521" t="s">
        <v>2545</v>
      </c>
      <c r="L61" s="609">
        <v>44204.0</v>
      </c>
      <c r="M61" s="609">
        <v>44204.0</v>
      </c>
      <c r="N61" s="609">
        <v>44657.0</v>
      </c>
      <c r="O61" s="521" t="s">
        <v>4007</v>
      </c>
      <c r="P61" s="603">
        <v>0.02</v>
      </c>
      <c r="Q61" s="610" t="s">
        <v>3984</v>
      </c>
      <c r="R61" s="604"/>
      <c r="S61" s="521" t="str">
        <f t="shared" si="8"/>
        <v>Não Qualificado</v>
      </c>
      <c r="T61" s="521" t="s">
        <v>99</v>
      </c>
      <c r="U61" s="521" t="s">
        <v>2601</v>
      </c>
      <c r="V61" s="521" t="s">
        <v>145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2548</v>
      </c>
      <c r="BE61" s="449" t="s">
        <v>2548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3798</v>
      </c>
      <c r="B62" s="78" t="s">
        <v>4005</v>
      </c>
      <c r="C62" s="563" t="s">
        <v>4006</v>
      </c>
      <c r="D62" s="565">
        <v>3556718.0</v>
      </c>
      <c r="E62" s="521" t="s">
        <v>18</v>
      </c>
      <c r="F62" s="510" t="s">
        <v>19</v>
      </c>
      <c r="G62" s="510" t="s">
        <v>250</v>
      </c>
      <c r="H62" s="510" t="str">
        <f>IFERROR(VLOOKUP(G62,'Cadastro de assessores'!A:B,2,FALSE),"Não Cadastrado")</f>
        <v>18009</v>
      </c>
      <c r="I62" s="510"/>
      <c r="J62" s="51" t="s">
        <v>180</v>
      </c>
      <c r="K62" s="521" t="s">
        <v>2545</v>
      </c>
      <c r="L62" s="609">
        <v>44426.0</v>
      </c>
      <c r="M62" s="609">
        <v>44426.0</v>
      </c>
      <c r="N62" s="609">
        <v>44657.0</v>
      </c>
      <c r="O62" s="521" t="s">
        <v>4008</v>
      </c>
      <c r="P62" s="603">
        <v>0.008</v>
      </c>
      <c r="Q62" s="610" t="s">
        <v>3984</v>
      </c>
      <c r="R62" s="604"/>
      <c r="S62" s="521" t="str">
        <f t="shared" si="8"/>
        <v>Não Qualificado</v>
      </c>
      <c r="T62" s="521" t="s">
        <v>99</v>
      </c>
      <c r="U62" s="521" t="s">
        <v>2601</v>
      </c>
      <c r="V62" s="521" t="s">
        <v>145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2548</v>
      </c>
      <c r="BE62" s="449" t="s">
        <v>2548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3798</v>
      </c>
      <c r="B63" s="78" t="s">
        <v>474</v>
      </c>
      <c r="C63" s="132" t="s">
        <v>471</v>
      </c>
      <c r="D63" s="565">
        <v>43315.0</v>
      </c>
      <c r="E63" s="600" t="s">
        <v>18</v>
      </c>
      <c r="F63" s="600" t="s">
        <v>170</v>
      </c>
      <c r="G63" s="600" t="s">
        <v>191</v>
      </c>
      <c r="H63" s="617" t="str">
        <f>IFERROR(VLOOKUP(G63,'Cadastro de assessores'!A:B,2,FALSE),"Não Cadastrado")</f>
        <v>28411</v>
      </c>
      <c r="I63" s="617"/>
      <c r="J63" s="51" t="s">
        <v>3801</v>
      </c>
      <c r="K63" s="511" t="s">
        <v>97</v>
      </c>
      <c r="L63" s="601">
        <v>44564.0</v>
      </c>
      <c r="M63" s="601">
        <v>44586.0</v>
      </c>
      <c r="N63" s="565"/>
      <c r="O63" s="565" t="s">
        <v>3812</v>
      </c>
      <c r="P63" s="603">
        <v>0.012</v>
      </c>
      <c r="Q63" s="610" t="s">
        <v>4009</v>
      </c>
      <c r="R63" s="604"/>
      <c r="S63" s="521" t="str">
        <f t="shared" si="8"/>
        <v/>
      </c>
      <c r="T63" s="521" t="s">
        <v>99</v>
      </c>
      <c r="U63" s="521" t="s">
        <v>2591</v>
      </c>
      <c r="V63" s="521" t="s">
        <v>174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3798</v>
      </c>
      <c r="B64" s="78" t="s">
        <v>4010</v>
      </c>
      <c r="C64" s="563" t="s">
        <v>4011</v>
      </c>
      <c r="D64" s="565">
        <v>3500160.0</v>
      </c>
      <c r="E64" s="511" t="s">
        <v>95</v>
      </c>
      <c r="F64" s="511" t="s">
        <v>29</v>
      </c>
      <c r="G64" s="565" t="s">
        <v>3851</v>
      </c>
      <c r="H64" s="617" t="str">
        <f>IFERROR(VLOOKUP(G64,'Cadastro de assessores'!A:B,2,FALSE),"Não Cadastrado")</f>
        <v>12624</v>
      </c>
      <c r="I64" s="617"/>
      <c r="J64" s="51" t="s">
        <v>180</v>
      </c>
      <c r="K64" s="511" t="s">
        <v>97</v>
      </c>
      <c r="L64" s="614">
        <v>44679.0</v>
      </c>
      <c r="M64" s="614">
        <v>44680.0</v>
      </c>
      <c r="N64" s="565"/>
      <c r="O64" s="565" t="s">
        <v>4012</v>
      </c>
      <c r="P64" s="603">
        <v>0.01</v>
      </c>
      <c r="Q64" s="610"/>
      <c r="R64" s="604"/>
      <c r="S64" s="521" t="str">
        <f t="shared" si="8"/>
        <v>Não Qualificado</v>
      </c>
      <c r="T64" s="521" t="s">
        <v>99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3798</v>
      </c>
      <c r="B65" s="78" t="s">
        <v>4013</v>
      </c>
      <c r="C65" s="563" t="s">
        <v>4014</v>
      </c>
      <c r="D65" s="565">
        <v>4452023.0</v>
      </c>
      <c r="E65" s="511" t="s">
        <v>18</v>
      </c>
      <c r="F65" s="600" t="s">
        <v>29</v>
      </c>
      <c r="G65" s="600" t="s">
        <v>2912</v>
      </c>
      <c r="H65" s="600" t="str">
        <f>IFERROR(VLOOKUP(G65,'Cadastro de assessores'!A:B,2,FALSE),"Não Cadastrado")</f>
        <v>13444</v>
      </c>
      <c r="I65" s="600"/>
      <c r="J65" s="46" t="s">
        <v>97</v>
      </c>
      <c r="K65" s="511" t="s">
        <v>97</v>
      </c>
      <c r="L65" s="601">
        <v>44372.0</v>
      </c>
      <c r="M65" s="601">
        <v>44372.0</v>
      </c>
      <c r="N65" s="565"/>
      <c r="O65" s="565" t="s">
        <v>4015</v>
      </c>
      <c r="P65" s="603">
        <v>0.02</v>
      </c>
      <c r="Q65" s="610"/>
      <c r="R65" s="604"/>
      <c r="S65" s="521" t="str">
        <f t="shared" si="8"/>
        <v/>
      </c>
      <c r="T65" s="565" t="s">
        <v>99</v>
      </c>
      <c r="U65" s="521" t="s">
        <v>4016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3798</v>
      </c>
      <c r="B66" s="78" t="s">
        <v>4017</v>
      </c>
      <c r="C66" s="607" t="s">
        <v>4018</v>
      </c>
      <c r="D66" s="521">
        <v>4765516.0</v>
      </c>
      <c r="E66" s="521" t="s">
        <v>95</v>
      </c>
      <c r="F66" s="521" t="s">
        <v>29</v>
      </c>
      <c r="G66" s="521" t="s">
        <v>3641</v>
      </c>
      <c r="H66" s="521" t="str">
        <f>IFERROR(VLOOKUP(G66,'Cadastro de assessores'!A:B,2,FALSE),"Não Cadastrado")</f>
        <v>14574</v>
      </c>
      <c r="I66" s="521"/>
      <c r="J66" s="51" t="s">
        <v>180</v>
      </c>
      <c r="K66" s="521" t="s">
        <v>2545</v>
      </c>
      <c r="L66" s="609">
        <v>44228.0</v>
      </c>
      <c r="M66" s="609">
        <v>44228.0</v>
      </c>
      <c r="N66" s="609">
        <v>44418.0</v>
      </c>
      <c r="O66" s="521" t="s">
        <v>3802</v>
      </c>
      <c r="P66" s="603">
        <v>0.02</v>
      </c>
      <c r="Q66" s="610" t="s">
        <v>4019</v>
      </c>
      <c r="R66" s="604"/>
      <c r="S66" s="521" t="str">
        <f t="shared" si="8"/>
        <v>Não Qualificado</v>
      </c>
      <c r="T66" s="521" t="s">
        <v>99</v>
      </c>
      <c r="U66" s="521" t="s">
        <v>2584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2548</v>
      </c>
      <c r="BE66" s="449" t="s">
        <v>2548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3798</v>
      </c>
      <c r="B67" s="78" t="s">
        <v>4020</v>
      </c>
      <c r="C67" s="563" t="s">
        <v>4021</v>
      </c>
      <c r="D67" s="625">
        <v>7119368.0</v>
      </c>
      <c r="E67" s="521" t="s">
        <v>18</v>
      </c>
      <c r="F67" s="510" t="s">
        <v>19</v>
      </c>
      <c r="G67" s="565" t="s">
        <v>113</v>
      </c>
      <c r="H67" s="521" t="str">
        <f>IFERROR(VLOOKUP(G67,'Cadastro de assessores'!A:B,2,FALSE),"Não Cadastrado")</f>
        <v>18890</v>
      </c>
      <c r="I67" s="521"/>
      <c r="J67" s="51" t="s">
        <v>180</v>
      </c>
      <c r="K67" s="521" t="s">
        <v>2545</v>
      </c>
      <c r="L67" s="608">
        <v>44523.0</v>
      </c>
      <c r="M67" s="608">
        <v>44523.0</v>
      </c>
      <c r="N67" s="566">
        <v>44700.0</v>
      </c>
      <c r="O67" s="565" t="s">
        <v>3812</v>
      </c>
      <c r="P67" s="603">
        <v>0.007</v>
      </c>
      <c r="Q67" s="224" t="s">
        <v>3968</v>
      </c>
      <c r="R67" s="604"/>
      <c r="S67" s="521" t="str">
        <f t="shared" si="8"/>
        <v>Não Qualificado</v>
      </c>
      <c r="T67" s="521" t="s">
        <v>99</v>
      </c>
      <c r="U67" s="521" t="s">
        <v>2823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2548</v>
      </c>
      <c r="BE67" s="449" t="s">
        <v>2548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3798</v>
      </c>
      <c r="B68" s="78" t="s">
        <v>4020</v>
      </c>
      <c r="C68" s="563" t="s">
        <v>4021</v>
      </c>
      <c r="D68" s="565">
        <v>7207902.0</v>
      </c>
      <c r="E68" s="521" t="s">
        <v>18</v>
      </c>
      <c r="F68" s="510" t="s">
        <v>19</v>
      </c>
      <c r="G68" s="565" t="s">
        <v>113</v>
      </c>
      <c r="H68" s="521" t="str">
        <f>IFERROR(VLOOKUP(G68,'Cadastro de assessores'!A:B,2,FALSE),"Não Cadastrado")</f>
        <v>18890</v>
      </c>
      <c r="I68" s="521"/>
      <c r="J68" s="51" t="s">
        <v>180</v>
      </c>
      <c r="K68" s="521" t="s">
        <v>2545</v>
      </c>
      <c r="L68" s="608">
        <v>44523.0</v>
      </c>
      <c r="M68" s="608">
        <v>44523.0</v>
      </c>
      <c r="N68" s="566">
        <v>44700.0</v>
      </c>
      <c r="O68" s="565" t="s">
        <v>3812</v>
      </c>
      <c r="P68" s="603">
        <v>0.007</v>
      </c>
      <c r="Q68" s="224" t="s">
        <v>3968</v>
      </c>
      <c r="R68" s="604"/>
      <c r="S68" s="521" t="str">
        <f t="shared" si="8"/>
        <v>Não Qualificado</v>
      </c>
      <c r="T68" s="521" t="s">
        <v>99</v>
      </c>
      <c r="U68" s="521" t="s">
        <v>2823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2548</v>
      </c>
      <c r="BE68" s="449" t="s">
        <v>2548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3798</v>
      </c>
      <c r="B69" s="78" t="s">
        <v>487</v>
      </c>
      <c r="C69" s="627" t="s">
        <v>4022</v>
      </c>
      <c r="D69" s="628">
        <v>3286506.0</v>
      </c>
      <c r="E69" s="521" t="s">
        <v>18</v>
      </c>
      <c r="F69" s="521" t="s">
        <v>29</v>
      </c>
      <c r="G69" s="521" t="s">
        <v>288</v>
      </c>
      <c r="H69" s="521"/>
      <c r="I69" s="521"/>
      <c r="J69" s="51" t="s">
        <v>3801</v>
      </c>
      <c r="K69" s="521"/>
      <c r="L69" s="608"/>
      <c r="M69" s="608">
        <v>44932.0</v>
      </c>
      <c r="N69" s="609"/>
      <c r="O69" s="521" t="s">
        <v>3806</v>
      </c>
      <c r="P69" s="603">
        <v>0.01</v>
      </c>
      <c r="Q69" s="629" t="s">
        <v>4023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3798</v>
      </c>
      <c r="B70" s="78" t="s">
        <v>490</v>
      </c>
      <c r="C70" s="607" t="s">
        <v>4024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3801</v>
      </c>
      <c r="K70" s="511" t="s">
        <v>97</v>
      </c>
      <c r="L70" s="601">
        <v>44733.0</v>
      </c>
      <c r="M70" s="601">
        <v>44759.0</v>
      </c>
      <c r="N70" s="521"/>
      <c r="O70" s="521" t="s">
        <v>3812</v>
      </c>
      <c r="P70" s="603">
        <v>0.007</v>
      </c>
      <c r="Q70" s="610"/>
      <c r="R70" s="604"/>
      <c r="S70" s="521"/>
      <c r="T70" s="521" t="s">
        <v>99</v>
      </c>
      <c r="U70" s="521" t="s">
        <v>2634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3798</v>
      </c>
      <c r="B71" s="78" t="s">
        <v>4025</v>
      </c>
      <c r="C71" s="607" t="s">
        <v>4026</v>
      </c>
      <c r="D71" s="489">
        <v>4618682.0</v>
      </c>
      <c r="E71" s="521" t="s">
        <v>95</v>
      </c>
      <c r="F71" s="521" t="s">
        <v>29</v>
      </c>
      <c r="G71" s="521" t="s">
        <v>3641</v>
      </c>
      <c r="H71" s="521" t="str">
        <f>IFERROR(VLOOKUP(G71,'Cadastro de assessores'!A:B,2,FALSE),"Não Cadastrado")</f>
        <v>14574</v>
      </c>
      <c r="I71" s="521"/>
      <c r="J71" s="51" t="s">
        <v>180</v>
      </c>
      <c r="K71" s="521" t="s">
        <v>2545</v>
      </c>
      <c r="L71" s="608">
        <v>44160.0</v>
      </c>
      <c r="M71" s="608">
        <v>44160.0</v>
      </c>
      <c r="N71" s="609">
        <v>44806.0</v>
      </c>
      <c r="O71" s="521" t="s">
        <v>3806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99</v>
      </c>
      <c r="U71" s="521" t="s">
        <v>2547</v>
      </c>
      <c r="V71" s="521" t="s">
        <v>29</v>
      </c>
      <c r="W71" s="605" t="s">
        <v>3808</v>
      </c>
      <c r="X71" s="605" t="s">
        <v>3808</v>
      </c>
      <c r="Y71" s="605" t="s">
        <v>3808</v>
      </c>
      <c r="Z71" s="605" t="s">
        <v>3808</v>
      </c>
      <c r="AA71" s="605" t="s">
        <v>3808</v>
      </c>
      <c r="AB71" s="605" t="s">
        <v>3808</v>
      </c>
      <c r="AC71" s="605" t="s">
        <v>3808</v>
      </c>
      <c r="AD71" s="605" t="s">
        <v>3808</v>
      </c>
      <c r="AE71" s="605" t="s">
        <v>3808</v>
      </c>
      <c r="AF71" s="605" t="s">
        <v>3808</v>
      </c>
      <c r="AG71" s="605" t="s">
        <v>3808</v>
      </c>
      <c r="AH71" s="605" t="s">
        <v>3808</v>
      </c>
      <c r="AI71" s="605" t="s">
        <v>3808</v>
      </c>
      <c r="AJ71" s="605" t="s">
        <v>4027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3798</v>
      </c>
      <c r="B72" s="78" t="s">
        <v>4028</v>
      </c>
      <c r="C72" s="607" t="s">
        <v>4029</v>
      </c>
      <c r="D72" s="511">
        <v>4805165.0</v>
      </c>
      <c r="E72" s="511" t="s">
        <v>2531</v>
      </c>
      <c r="F72" s="511" t="s">
        <v>29</v>
      </c>
      <c r="G72" s="511" t="s">
        <v>2531</v>
      </c>
      <c r="H72" s="511" t="str">
        <f>IFERROR(VLOOKUP(G72,'Cadastro de assessores'!A:B,2,FALSE),"Não Cadastrado")</f>
        <v>18986</v>
      </c>
      <c r="I72" s="511"/>
      <c r="J72" s="46" t="s">
        <v>97</v>
      </c>
      <c r="K72" s="511" t="s">
        <v>97</v>
      </c>
      <c r="L72" s="601">
        <v>44235.0</v>
      </c>
      <c r="M72" s="601">
        <v>44235.0</v>
      </c>
      <c r="N72" s="521"/>
      <c r="O72" s="521" t="s">
        <v>3806</v>
      </c>
      <c r="P72" s="603">
        <v>0.015</v>
      </c>
      <c r="Q72" s="610" t="s">
        <v>2539</v>
      </c>
      <c r="R72" s="604" t="s">
        <v>4030</v>
      </c>
      <c r="S72" s="521" t="str">
        <f t="shared" si="9"/>
        <v/>
      </c>
      <c r="T72" s="521" t="s">
        <v>99</v>
      </c>
      <c r="U72" s="521" t="s">
        <v>2605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3798</v>
      </c>
      <c r="B73" s="78" t="s">
        <v>500</v>
      </c>
      <c r="C73" s="563" t="s">
        <v>4031</v>
      </c>
      <c r="D73" s="600">
        <v>6480340.0</v>
      </c>
      <c r="E73" s="511" t="s">
        <v>18</v>
      </c>
      <c r="F73" s="600" t="s">
        <v>19</v>
      </c>
      <c r="G73" s="617" t="s">
        <v>250</v>
      </c>
      <c r="H73" s="617" t="str">
        <f>IFERROR(VLOOKUP(G73,'Cadastro de assessores'!A:B,2,FALSE),"Não Cadastrado")</f>
        <v>18009</v>
      </c>
      <c r="I73" s="617"/>
      <c r="J73" s="51" t="s">
        <v>3801</v>
      </c>
      <c r="K73" s="511" t="s">
        <v>97</v>
      </c>
      <c r="L73" s="601">
        <v>44439.0</v>
      </c>
      <c r="M73" s="601">
        <v>44447.0</v>
      </c>
      <c r="N73" s="617"/>
      <c r="O73" s="617" t="s">
        <v>3814</v>
      </c>
      <c r="P73" s="603">
        <v>0.012</v>
      </c>
      <c r="Q73" s="224"/>
      <c r="R73" s="604"/>
      <c r="S73" s="521" t="str">
        <f t="shared" si="9"/>
        <v>Não Qualificado</v>
      </c>
      <c r="T73" s="521" t="s">
        <v>99</v>
      </c>
      <c r="U73" s="521" t="s">
        <v>2823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3798</v>
      </c>
      <c r="B74" s="78" t="s">
        <v>2728</v>
      </c>
      <c r="C74" s="607" t="s">
        <v>2725</v>
      </c>
      <c r="D74" s="521">
        <v>260123.0</v>
      </c>
      <c r="E74" s="511" t="s">
        <v>2641</v>
      </c>
      <c r="F74" s="511" t="s">
        <v>29</v>
      </c>
      <c r="G74" s="511" t="s">
        <v>2641</v>
      </c>
      <c r="H74" s="511" t="str">
        <f>IFERROR(VLOOKUP(G74,'Cadastro de assessores'!A:B,2,FALSE),"Não Cadastrado")</f>
        <v>22400</v>
      </c>
      <c r="I74" s="511"/>
      <c r="J74" s="51" t="s">
        <v>3801</v>
      </c>
      <c r="K74" s="521" t="s">
        <v>140</v>
      </c>
      <c r="L74" s="521" t="s">
        <v>2582</v>
      </c>
      <c r="M74" s="630" t="s">
        <v>2581</v>
      </c>
      <c r="N74" s="521"/>
      <c r="O74" s="521" t="s">
        <v>4015</v>
      </c>
      <c r="P74" s="603">
        <v>0.025</v>
      </c>
      <c r="Q74" s="610"/>
      <c r="R74" s="604"/>
      <c r="S74" s="521" t="str">
        <f t="shared" si="9"/>
        <v>Não Qualificado</v>
      </c>
      <c r="T74" s="521" t="s">
        <v>99</v>
      </c>
      <c r="U74" s="521" t="s">
        <v>2605</v>
      </c>
      <c r="V74" s="521" t="s">
        <v>29</v>
      </c>
      <c r="W74" s="605" t="s">
        <v>3808</v>
      </c>
      <c r="X74" s="605" t="s">
        <v>3808</v>
      </c>
      <c r="Y74" s="605" t="s">
        <v>3808</v>
      </c>
      <c r="Z74" s="605" t="s">
        <v>3808</v>
      </c>
      <c r="AA74" s="605" t="s">
        <v>3808</v>
      </c>
      <c r="AB74" s="605" t="s">
        <v>3808</v>
      </c>
      <c r="AC74" s="605" t="s">
        <v>3808</v>
      </c>
      <c r="AD74" s="605" t="s">
        <v>3808</v>
      </c>
      <c r="AE74" s="605" t="s">
        <v>3808</v>
      </c>
      <c r="AF74" s="605" t="s">
        <v>3808</v>
      </c>
      <c r="AG74" s="605" t="s">
        <v>3808</v>
      </c>
      <c r="AH74" s="605"/>
      <c r="AI74" s="605" t="s">
        <v>3808</v>
      </c>
      <c r="AJ74" s="605" t="s">
        <v>3808</v>
      </c>
      <c r="AK74" s="449" t="s">
        <v>2582</v>
      </c>
      <c r="AL74" s="449"/>
      <c r="AM74" s="449" t="s">
        <v>2582</v>
      </c>
      <c r="AN74" s="449" t="s">
        <v>2582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2548</v>
      </c>
      <c r="BE74" s="449" t="s">
        <v>2548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3798</v>
      </c>
      <c r="B75" s="78" t="s">
        <v>4032</v>
      </c>
      <c r="C75" s="607" t="s">
        <v>4033</v>
      </c>
      <c r="D75" s="521">
        <v>4522420.0</v>
      </c>
      <c r="E75" s="521" t="s">
        <v>18</v>
      </c>
      <c r="F75" s="521" t="s">
        <v>29</v>
      </c>
      <c r="G75" s="521" t="s">
        <v>3805</v>
      </c>
      <c r="H75" s="521" t="str">
        <f>IFERROR(VLOOKUP(G75,'Cadastro de assessores'!A:B,2,FALSE),"Não Cadastrado")</f>
        <v>17679</v>
      </c>
      <c r="I75" s="521"/>
      <c r="J75" s="51" t="s">
        <v>180</v>
      </c>
      <c r="K75" s="521" t="s">
        <v>2545</v>
      </c>
      <c r="L75" s="609">
        <v>44141.0</v>
      </c>
      <c r="M75" s="609">
        <v>44141.0</v>
      </c>
      <c r="N75" s="609">
        <v>44412.0</v>
      </c>
      <c r="O75" s="521" t="s">
        <v>3806</v>
      </c>
      <c r="P75" s="603">
        <v>0.015</v>
      </c>
      <c r="Q75" s="610" t="s">
        <v>4034</v>
      </c>
      <c r="R75" s="604"/>
      <c r="S75" s="521" t="str">
        <f t="shared" si="9"/>
        <v>Não Qualificado</v>
      </c>
      <c r="T75" s="521" t="s">
        <v>99</v>
      </c>
      <c r="U75" s="521" t="s">
        <v>4035</v>
      </c>
      <c r="V75" s="521" t="s">
        <v>494</v>
      </c>
      <c r="W75" s="605" t="s">
        <v>3808</v>
      </c>
      <c r="X75" s="605" t="s">
        <v>3808</v>
      </c>
      <c r="Y75" s="605" t="s">
        <v>3808</v>
      </c>
      <c r="Z75" s="605" t="s">
        <v>3808</v>
      </c>
      <c r="AA75" s="605" t="s">
        <v>3808</v>
      </c>
      <c r="AB75" s="605" t="s">
        <v>3808</v>
      </c>
      <c r="AC75" s="605" t="s">
        <v>3808</v>
      </c>
      <c r="AD75" s="605" t="s">
        <v>3808</v>
      </c>
      <c r="AE75" s="605" t="s">
        <v>3808</v>
      </c>
      <c r="AF75" s="605" t="s">
        <v>3808</v>
      </c>
      <c r="AG75" s="605" t="s">
        <v>3808</v>
      </c>
      <c r="AH75" s="605" t="s">
        <v>3808</v>
      </c>
      <c r="AI75" s="605" t="s">
        <v>3808</v>
      </c>
      <c r="AJ75" s="605" t="s">
        <v>4036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2548</v>
      </c>
      <c r="BE75" s="449" t="s">
        <v>2548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3798</v>
      </c>
      <c r="B76" s="78" t="s">
        <v>4037</v>
      </c>
      <c r="C76" s="563" t="s">
        <v>4038</v>
      </c>
      <c r="D76" s="565">
        <v>6592638.0</v>
      </c>
      <c r="E76" s="511" t="s">
        <v>18</v>
      </c>
      <c r="F76" s="600" t="s">
        <v>19</v>
      </c>
      <c r="G76" s="511" t="s">
        <v>250</v>
      </c>
      <c r="H76" s="511" t="str">
        <f>IFERROR(VLOOKUP(G76,'Cadastro de assessores'!A:B,2,FALSE),"Não Cadastrado")</f>
        <v>18009</v>
      </c>
      <c r="I76" s="511"/>
      <c r="J76" s="46" t="s">
        <v>97</v>
      </c>
      <c r="K76" s="511" t="s">
        <v>97</v>
      </c>
      <c r="L76" s="601">
        <v>44456.0</v>
      </c>
      <c r="M76" s="601">
        <v>44461.0</v>
      </c>
      <c r="N76" s="565"/>
      <c r="O76" s="565" t="s">
        <v>3806</v>
      </c>
      <c r="P76" s="603">
        <v>0.015</v>
      </c>
      <c r="Q76" s="224"/>
      <c r="R76" s="604"/>
      <c r="S76" s="521" t="str">
        <f t="shared" si="9"/>
        <v>Não Qualificado</v>
      </c>
      <c r="T76" s="521" t="s">
        <v>99</v>
      </c>
      <c r="U76" s="521" t="s">
        <v>2601</v>
      </c>
      <c r="V76" s="521" t="s">
        <v>145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3798</v>
      </c>
      <c r="B77" s="78" t="s">
        <v>4039</v>
      </c>
      <c r="C77" s="607" t="s">
        <v>4040</v>
      </c>
      <c r="D77" s="521">
        <v>4572882.0</v>
      </c>
      <c r="E77" s="521" t="s">
        <v>95</v>
      </c>
      <c r="F77" s="521" t="s">
        <v>29</v>
      </c>
      <c r="G77" s="521" t="s">
        <v>3641</v>
      </c>
      <c r="H77" s="521" t="str">
        <f>IFERROR(VLOOKUP(G77,'Cadastro de assessores'!A:B,2,FALSE),"Não Cadastrado")</f>
        <v>14574</v>
      </c>
      <c r="I77" s="521"/>
      <c r="J77" s="51" t="s">
        <v>180</v>
      </c>
      <c r="K77" s="521" t="s">
        <v>2545</v>
      </c>
      <c r="L77" s="608">
        <v>44165.0</v>
      </c>
      <c r="M77" s="608">
        <v>44165.0</v>
      </c>
      <c r="N77" s="609">
        <v>44295.0</v>
      </c>
      <c r="O77" s="521" t="s">
        <v>3806</v>
      </c>
      <c r="P77" s="603">
        <v>0.015</v>
      </c>
      <c r="Q77" s="610" t="s">
        <v>4041</v>
      </c>
      <c r="R77" s="604"/>
      <c r="S77" s="521" t="str">
        <f t="shared" si="9"/>
        <v/>
      </c>
      <c r="T77" s="521" t="s">
        <v>99</v>
      </c>
      <c r="U77" s="521" t="s">
        <v>2562</v>
      </c>
      <c r="V77" s="521" t="s">
        <v>29</v>
      </c>
      <c r="W77" s="605" t="s">
        <v>3808</v>
      </c>
      <c r="X77" s="605" t="s">
        <v>3808</v>
      </c>
      <c r="Y77" s="605" t="s">
        <v>3808</v>
      </c>
      <c r="Z77" s="605" t="s">
        <v>3808</v>
      </c>
      <c r="AA77" s="605" t="s">
        <v>3808</v>
      </c>
      <c r="AB77" s="605" t="s">
        <v>3808</v>
      </c>
      <c r="AC77" s="605" t="s">
        <v>3808</v>
      </c>
      <c r="AD77" s="605" t="s">
        <v>3808</v>
      </c>
      <c r="AE77" s="605" t="s">
        <v>3808</v>
      </c>
      <c r="AF77" s="605" t="s">
        <v>3808</v>
      </c>
      <c r="AG77" s="605" t="s">
        <v>3808</v>
      </c>
      <c r="AH77" s="605" t="s">
        <v>3808</v>
      </c>
      <c r="AI77" s="605" t="s">
        <v>3808</v>
      </c>
      <c r="AJ77" s="605" t="s">
        <v>4042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2548</v>
      </c>
      <c r="BE77" s="449" t="s">
        <v>2548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3798</v>
      </c>
      <c r="B78" s="78" t="s">
        <v>4043</v>
      </c>
      <c r="C78" s="631" t="s">
        <v>4044</v>
      </c>
      <c r="D78" s="632">
        <v>5956921.0</v>
      </c>
      <c r="E78" s="511" t="s">
        <v>18</v>
      </c>
      <c r="F78" s="600" t="s">
        <v>29</v>
      </c>
      <c r="G78" s="511" t="s">
        <v>2587</v>
      </c>
      <c r="H78" s="617" t="str">
        <f>IFERROR(VLOOKUP(G78,'Cadastro de assessores'!A:B,2,FALSE),"Não Cadastrado")</f>
        <v>18836</v>
      </c>
      <c r="I78" s="617"/>
      <c r="J78" s="51" t="s">
        <v>3801</v>
      </c>
      <c r="K78" s="511" t="s">
        <v>97</v>
      </c>
      <c r="L78" s="602">
        <v>44469.0</v>
      </c>
      <c r="M78" s="602">
        <v>44482.0</v>
      </c>
      <c r="N78" s="565"/>
      <c r="O78" s="565" t="s">
        <v>3806</v>
      </c>
      <c r="P78" s="603">
        <v>0.015</v>
      </c>
      <c r="Q78" s="224"/>
      <c r="R78" s="604"/>
      <c r="S78" s="521" t="str">
        <f t="shared" si="9"/>
        <v>Não Qualificado</v>
      </c>
      <c r="T78" s="521" t="s">
        <v>99</v>
      </c>
      <c r="U78" s="521" t="s">
        <v>2646</v>
      </c>
      <c r="V78" s="521" t="s">
        <v>780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3798</v>
      </c>
      <c r="B79" s="78" t="s">
        <v>543</v>
      </c>
      <c r="C79" s="563" t="s">
        <v>4045</v>
      </c>
      <c r="D79" s="613">
        <v>6866947.0</v>
      </c>
      <c r="E79" s="511" t="s">
        <v>18</v>
      </c>
      <c r="F79" s="600" t="s">
        <v>19</v>
      </c>
      <c r="G79" s="511" t="s">
        <v>250</v>
      </c>
      <c r="H79" s="617" t="str">
        <f>IFERROR(VLOOKUP(G79,'Cadastro de assessores'!A:B,2,FALSE),"Não Cadastrado")</f>
        <v>18009</v>
      </c>
      <c r="I79" s="617"/>
      <c r="J79" s="51" t="s">
        <v>3801</v>
      </c>
      <c r="K79" s="511" t="s">
        <v>97</v>
      </c>
      <c r="L79" s="602">
        <v>44495.0</v>
      </c>
      <c r="M79" s="602">
        <v>44497.0</v>
      </c>
      <c r="N79" s="565"/>
      <c r="O79" s="565" t="s">
        <v>3814</v>
      </c>
      <c r="P79" s="603">
        <v>0.012</v>
      </c>
      <c r="Q79" s="623" t="s">
        <v>4046</v>
      </c>
      <c r="R79" s="604"/>
      <c r="S79" s="521" t="str">
        <f t="shared" si="9"/>
        <v/>
      </c>
      <c r="T79" s="521" t="s">
        <v>99</v>
      </c>
      <c r="U79" s="521" t="s">
        <v>2657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3798</v>
      </c>
      <c r="B80" s="78" t="s">
        <v>547</v>
      </c>
      <c r="C80" s="563" t="s">
        <v>544</v>
      </c>
      <c r="D80" s="632">
        <v>3241823.0</v>
      </c>
      <c r="E80" s="511" t="s">
        <v>18</v>
      </c>
      <c r="F80" s="600" t="s">
        <v>29</v>
      </c>
      <c r="G80" s="511" t="s">
        <v>135</v>
      </c>
      <c r="H80" s="617">
        <f>IFERROR(VLOOKUP(G80,'Cadastro de assessores'!A:B,2,FALSE),"Não Cadastrado")</f>
        <v>12332</v>
      </c>
      <c r="I80" s="617"/>
      <c r="J80" s="51" t="s">
        <v>3801</v>
      </c>
      <c r="K80" s="633"/>
      <c r="L80" s="511" t="s">
        <v>140</v>
      </c>
      <c r="M80" s="602">
        <v>44819.0</v>
      </c>
      <c r="N80" s="565"/>
      <c r="O80" s="565" t="s">
        <v>3814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3798</v>
      </c>
      <c r="B81" s="78" t="s">
        <v>565</v>
      </c>
      <c r="C81" s="607" t="s">
        <v>4047</v>
      </c>
      <c r="D81" s="521">
        <v>3960153.0</v>
      </c>
      <c r="E81" s="521" t="s">
        <v>18</v>
      </c>
      <c r="F81" s="521" t="s">
        <v>29</v>
      </c>
      <c r="G81" s="521" t="s">
        <v>564</v>
      </c>
      <c r="H81" s="521"/>
      <c r="I81" s="521"/>
      <c r="J81" s="51" t="s">
        <v>3801</v>
      </c>
      <c r="K81" s="521"/>
      <c r="L81" s="608"/>
      <c r="M81" s="608"/>
      <c r="N81" s="609"/>
      <c r="O81" s="521" t="s">
        <v>3806</v>
      </c>
      <c r="P81" s="603">
        <v>0.012</v>
      </c>
      <c r="Q81" s="634" t="s">
        <v>3881</v>
      </c>
      <c r="R81" s="604"/>
      <c r="S81" s="521"/>
      <c r="T81" s="521"/>
      <c r="U81" s="521"/>
      <c r="V81" s="521" t="s">
        <v>1329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3798</v>
      </c>
      <c r="B82" s="78" t="s">
        <v>4048</v>
      </c>
      <c r="C82" s="607" t="s">
        <v>4049</v>
      </c>
      <c r="D82" s="521">
        <v>3432427.0</v>
      </c>
      <c r="E82" s="521" t="s">
        <v>18</v>
      </c>
      <c r="F82" s="521" t="s">
        <v>19</v>
      </c>
      <c r="G82" s="521" t="s">
        <v>250</v>
      </c>
      <c r="H82" s="521" t="str">
        <f>IFERROR(VLOOKUP(G82,'Cadastro de assessores'!A:B,2,FALSE),"Não Cadastrado")</f>
        <v>18009</v>
      </c>
      <c r="I82" s="521"/>
      <c r="J82" s="51" t="s">
        <v>180</v>
      </c>
      <c r="K82" s="521" t="s">
        <v>2545</v>
      </c>
      <c r="L82" s="608">
        <v>44445.0</v>
      </c>
      <c r="M82" s="608">
        <v>44445.0</v>
      </c>
      <c r="N82" s="609">
        <v>44658.0</v>
      </c>
      <c r="O82" s="521" t="s">
        <v>4008</v>
      </c>
      <c r="P82" s="603">
        <v>0.008</v>
      </c>
      <c r="Q82" s="610" t="s">
        <v>4050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99</v>
      </c>
      <c r="U82" s="521" t="s">
        <v>2601</v>
      </c>
      <c r="V82" s="521" t="s">
        <v>145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2548</v>
      </c>
      <c r="BE82" s="449" t="s">
        <v>2548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3798</v>
      </c>
      <c r="B83" s="78" t="s">
        <v>4051</v>
      </c>
      <c r="C83" s="607" t="s">
        <v>4052</v>
      </c>
      <c r="D83" s="521">
        <v>4478774.0</v>
      </c>
      <c r="E83" s="511" t="s">
        <v>95</v>
      </c>
      <c r="F83" s="511" t="s">
        <v>29</v>
      </c>
      <c r="G83" s="511" t="s">
        <v>4053</v>
      </c>
      <c r="H83" s="511" t="str">
        <f>IFERROR(VLOOKUP(G83,'Cadastro de assessores'!A:B,2,FALSE),"Não Cadastrado")</f>
        <v>19634</v>
      </c>
      <c r="I83" s="511"/>
      <c r="J83" s="51" t="s">
        <v>3801</v>
      </c>
      <c r="K83" s="511" t="s">
        <v>97</v>
      </c>
      <c r="L83" s="601">
        <v>44103.0</v>
      </c>
      <c r="M83" s="601">
        <v>44103.0</v>
      </c>
      <c r="N83" s="521"/>
      <c r="O83" s="521" t="s">
        <v>3814</v>
      </c>
      <c r="P83" s="603">
        <v>0.012</v>
      </c>
      <c r="Q83" s="610" t="s">
        <v>2539</v>
      </c>
      <c r="R83" s="604" t="s">
        <v>4030</v>
      </c>
      <c r="S83" s="521" t="str">
        <f t="shared" si="10"/>
        <v>Não Qualificado</v>
      </c>
      <c r="T83" s="521" t="s">
        <v>99</v>
      </c>
      <c r="U83" s="521" t="s">
        <v>2573</v>
      </c>
      <c r="V83" s="521" t="s">
        <v>29</v>
      </c>
      <c r="W83" s="605" t="s">
        <v>3808</v>
      </c>
      <c r="X83" s="605" t="s">
        <v>3808</v>
      </c>
      <c r="Y83" s="605" t="s">
        <v>3808</v>
      </c>
      <c r="Z83" s="605" t="s">
        <v>3808</v>
      </c>
      <c r="AA83" s="605" t="s">
        <v>3808</v>
      </c>
      <c r="AB83" s="605" t="s">
        <v>3808</v>
      </c>
      <c r="AC83" s="605" t="s">
        <v>3808</v>
      </c>
      <c r="AD83" s="605" t="s">
        <v>3808</v>
      </c>
      <c r="AE83" s="605" t="s">
        <v>3808</v>
      </c>
      <c r="AF83" s="605" t="s">
        <v>3808</v>
      </c>
      <c r="AG83" s="605" t="s">
        <v>3808</v>
      </c>
      <c r="AH83" s="605" t="s">
        <v>4054</v>
      </c>
      <c r="AI83" s="605" t="s">
        <v>4055</v>
      </c>
      <c r="AJ83" s="605" t="s">
        <v>4056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3798</v>
      </c>
      <c r="B84" s="78" t="s">
        <v>4057</v>
      </c>
      <c r="C84" s="563" t="s">
        <v>4058</v>
      </c>
      <c r="D84" s="565">
        <v>5692353.0</v>
      </c>
      <c r="E84" s="521" t="s">
        <v>18</v>
      </c>
      <c r="F84" s="510" t="s">
        <v>19</v>
      </c>
      <c r="G84" s="521" t="s">
        <v>250</v>
      </c>
      <c r="H84" s="510" t="str">
        <f>IFERROR(VLOOKUP(G84,'Cadastro de assessores'!A:B,2,FALSE),"Não Cadastrado")</f>
        <v>18009</v>
      </c>
      <c r="I84" s="510"/>
      <c r="J84" s="51" t="s">
        <v>180</v>
      </c>
      <c r="K84" s="521" t="s">
        <v>2545</v>
      </c>
      <c r="L84" s="609">
        <v>44466.0</v>
      </c>
      <c r="M84" s="609">
        <v>44466.0</v>
      </c>
      <c r="N84" s="566">
        <v>44740.0</v>
      </c>
      <c r="O84" s="565" t="s">
        <v>3818</v>
      </c>
      <c r="P84" s="603">
        <v>0.025</v>
      </c>
      <c r="Q84" s="224" t="s">
        <v>4059</v>
      </c>
      <c r="R84" s="604"/>
      <c r="S84" s="521" t="str">
        <f t="shared" si="10"/>
        <v>Não Qualificado</v>
      </c>
      <c r="T84" s="565" t="s">
        <v>99</v>
      </c>
      <c r="U84" s="565" t="s">
        <v>2601</v>
      </c>
      <c r="V84" s="565" t="s">
        <v>145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3798</v>
      </c>
      <c r="B85" s="78" t="s">
        <v>4060</v>
      </c>
      <c r="C85" s="611" t="s">
        <v>4061</v>
      </c>
      <c r="D85" s="511">
        <v>4848604.0</v>
      </c>
      <c r="E85" s="511" t="s">
        <v>95</v>
      </c>
      <c r="F85" s="511" t="s">
        <v>29</v>
      </c>
      <c r="G85" s="511" t="s">
        <v>4062</v>
      </c>
      <c r="H85" s="511" t="str">
        <f>IFERROR(VLOOKUP(G85,'Cadastro de assessores'!A:B,2,FALSE),"Não Cadastrado")</f>
        <v>15049</v>
      </c>
      <c r="I85" s="511"/>
      <c r="J85" s="51" t="s">
        <v>3801</v>
      </c>
      <c r="K85" s="511" t="s">
        <v>97</v>
      </c>
      <c r="L85" s="601">
        <v>44236.0</v>
      </c>
      <c r="M85" s="601">
        <v>44236.0</v>
      </c>
      <c r="N85" s="521"/>
      <c r="O85" s="521" t="s">
        <v>3814</v>
      </c>
      <c r="P85" s="603">
        <v>0.012</v>
      </c>
      <c r="Q85" s="610"/>
      <c r="R85" s="604"/>
      <c r="S85" s="521" t="str">
        <f t="shared" si="10"/>
        <v/>
      </c>
      <c r="T85" s="521" t="s">
        <v>99</v>
      </c>
      <c r="U85" s="521" t="s">
        <v>2584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3798</v>
      </c>
      <c r="B86" s="78" t="s">
        <v>4063</v>
      </c>
      <c r="C86" s="607" t="s">
        <v>4064</v>
      </c>
      <c r="D86" s="521">
        <v>4537911.0</v>
      </c>
      <c r="E86" s="511" t="s">
        <v>95</v>
      </c>
      <c r="F86" s="511" t="s">
        <v>29</v>
      </c>
      <c r="G86" s="511" t="s">
        <v>4065</v>
      </c>
      <c r="H86" s="511" t="str">
        <f>IFERROR(VLOOKUP(G86,'Cadastro de assessores'!A:B,2,FALSE),"Não Cadastrado")</f>
        <v>17243</v>
      </c>
      <c r="I86" s="511"/>
      <c r="J86" s="51" t="s">
        <v>180</v>
      </c>
      <c r="K86" s="511" t="s">
        <v>97</v>
      </c>
      <c r="L86" s="602">
        <v>44126.0</v>
      </c>
      <c r="M86" s="602">
        <v>44130.0</v>
      </c>
      <c r="N86" s="609">
        <v>44988.0</v>
      </c>
      <c r="O86" s="521" t="s">
        <v>3806</v>
      </c>
      <c r="P86" s="603">
        <v>0.015</v>
      </c>
      <c r="Q86" s="610" t="s">
        <v>4066</v>
      </c>
      <c r="R86" s="604"/>
      <c r="S86" s="521" t="str">
        <f t="shared" si="10"/>
        <v>Não Qualificado</v>
      </c>
      <c r="T86" s="521" t="s">
        <v>362</v>
      </c>
      <c r="U86" s="521" t="s">
        <v>4067</v>
      </c>
      <c r="V86" s="521" t="s">
        <v>29</v>
      </c>
      <c r="W86" s="605" t="s">
        <v>3808</v>
      </c>
      <c r="X86" s="605" t="s">
        <v>3808</v>
      </c>
      <c r="Y86" s="605" t="s">
        <v>3808</v>
      </c>
      <c r="Z86" s="605" t="s">
        <v>3808</v>
      </c>
      <c r="AA86" s="605" t="s">
        <v>3808</v>
      </c>
      <c r="AB86" s="605" t="s">
        <v>3808</v>
      </c>
      <c r="AC86" s="605" t="s">
        <v>3808</v>
      </c>
      <c r="AD86" s="605" t="s">
        <v>3808</v>
      </c>
      <c r="AE86" s="605" t="s">
        <v>3808</v>
      </c>
      <c r="AF86" s="605" t="s">
        <v>3808</v>
      </c>
      <c r="AG86" s="605" t="s">
        <v>3808</v>
      </c>
      <c r="AH86" s="605" t="s">
        <v>3808</v>
      </c>
      <c r="AI86" s="605" t="s">
        <v>4068</v>
      </c>
      <c r="AJ86" s="605" t="s">
        <v>4069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3798</v>
      </c>
      <c r="B87" s="78" t="s">
        <v>4070</v>
      </c>
      <c r="C87" s="635" t="s">
        <v>4071</v>
      </c>
      <c r="D87" s="613">
        <v>4068685.0</v>
      </c>
      <c r="E87" s="511" t="s">
        <v>18</v>
      </c>
      <c r="F87" s="600" t="s">
        <v>19</v>
      </c>
      <c r="G87" s="511" t="s">
        <v>250</v>
      </c>
      <c r="H87" s="511" t="str">
        <f>IFERROR(VLOOKUP(G87,'Cadastro de assessores'!A:B,2,FALSE),"Não Cadastrado")</f>
        <v>18009</v>
      </c>
      <c r="I87" s="511"/>
      <c r="J87" s="51" t="s">
        <v>3801</v>
      </c>
      <c r="K87" s="511" t="s">
        <v>97</v>
      </c>
      <c r="L87" s="601">
        <v>44427.0</v>
      </c>
      <c r="M87" s="601">
        <v>44454.0</v>
      </c>
      <c r="N87" s="565"/>
      <c r="O87" s="565" t="s">
        <v>3806</v>
      </c>
      <c r="P87" s="603">
        <v>0.015</v>
      </c>
      <c r="Q87" s="224" t="s">
        <v>4072</v>
      </c>
      <c r="R87" s="604"/>
      <c r="S87" s="521" t="str">
        <f t="shared" si="10"/>
        <v/>
      </c>
      <c r="T87" s="521" t="s">
        <v>99</v>
      </c>
      <c r="U87" s="521" t="s">
        <v>4073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3798</v>
      </c>
      <c r="B88" s="78" t="s">
        <v>4074</v>
      </c>
      <c r="C88" s="635" t="s">
        <v>580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3801</v>
      </c>
      <c r="K88" s="511"/>
      <c r="L88" s="601"/>
      <c r="M88" s="601">
        <v>44851.0</v>
      </c>
      <c r="N88" s="565"/>
      <c r="O88" s="565" t="s">
        <v>3806</v>
      </c>
      <c r="P88" s="603">
        <v>0.015</v>
      </c>
      <c r="Q88" s="224" t="s">
        <v>4075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3798</v>
      </c>
      <c r="B89" s="78" t="s">
        <v>4076</v>
      </c>
      <c r="C89" s="563" t="s">
        <v>4077</v>
      </c>
      <c r="D89" s="625">
        <v>7911381.0</v>
      </c>
      <c r="E89" s="510" t="s">
        <v>18</v>
      </c>
      <c r="F89" s="510" t="s">
        <v>29</v>
      </c>
      <c r="G89" s="521" t="s">
        <v>135</v>
      </c>
      <c r="H89" s="565">
        <f>IFERROR(VLOOKUP(G89,'Cadastro de assessores'!A:B,2,FALSE),"Não Cadastrado")</f>
        <v>12332</v>
      </c>
      <c r="I89" s="565"/>
      <c r="J89" s="51" t="s">
        <v>180</v>
      </c>
      <c r="K89" s="521" t="s">
        <v>2545</v>
      </c>
      <c r="L89" s="609">
        <v>44655.0</v>
      </c>
      <c r="M89" s="609">
        <v>44655.0</v>
      </c>
      <c r="N89" s="566">
        <v>44723.0</v>
      </c>
      <c r="O89" s="565" t="s">
        <v>3812</v>
      </c>
      <c r="P89" s="603">
        <v>0.007</v>
      </c>
      <c r="Q89" s="224" t="s">
        <v>4078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99</v>
      </c>
      <c r="U89" s="521" t="s">
        <v>2657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3798</v>
      </c>
      <c r="B90" s="78" t="s">
        <v>594</v>
      </c>
      <c r="C90" s="635" t="s">
        <v>4079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3801</v>
      </c>
      <c r="K90" s="511" t="s">
        <v>97</v>
      </c>
      <c r="L90" s="601">
        <v>44760.0</v>
      </c>
      <c r="M90" s="601">
        <v>44762.0</v>
      </c>
      <c r="N90" s="565"/>
      <c r="O90" s="565" t="s">
        <v>3814</v>
      </c>
      <c r="P90" s="603">
        <v>0.012</v>
      </c>
      <c r="Q90" s="610" t="s">
        <v>4080</v>
      </c>
      <c r="R90" s="604"/>
      <c r="S90" s="521"/>
      <c r="T90" s="521" t="s">
        <v>99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3798</v>
      </c>
      <c r="B91" s="78" t="s">
        <v>597</v>
      </c>
      <c r="C91" s="563" t="s">
        <v>595</v>
      </c>
      <c r="D91" s="565">
        <v>2218849.0</v>
      </c>
      <c r="E91" s="511" t="s">
        <v>18</v>
      </c>
      <c r="F91" s="600" t="s">
        <v>19</v>
      </c>
      <c r="G91" s="511" t="s">
        <v>250</v>
      </c>
      <c r="H91" s="565" t="str">
        <f>IFERROR(VLOOKUP(G91,'Cadastro de assessores'!A:B,2,FALSE),"Não Cadastrado")</f>
        <v>18009</v>
      </c>
      <c r="I91" s="565"/>
      <c r="J91" s="51" t="s">
        <v>3801</v>
      </c>
      <c r="K91" s="511" t="s">
        <v>97</v>
      </c>
      <c r="L91" s="601">
        <v>44407.0</v>
      </c>
      <c r="M91" s="601">
        <v>44407.0</v>
      </c>
      <c r="N91" s="565"/>
      <c r="O91" s="565" t="s">
        <v>4007</v>
      </c>
      <c r="P91" s="603">
        <v>0.02</v>
      </c>
      <c r="Q91" s="224" t="s">
        <v>4081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99</v>
      </c>
      <c r="U91" s="521" t="s">
        <v>2601</v>
      </c>
      <c r="V91" s="521" t="s">
        <v>145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3798</v>
      </c>
      <c r="B92" s="78" t="s">
        <v>4082</v>
      </c>
      <c r="C92" s="563" t="s">
        <v>4083</v>
      </c>
      <c r="D92" s="565">
        <v>5900668.0</v>
      </c>
      <c r="E92" s="511" t="s">
        <v>18</v>
      </c>
      <c r="F92" s="600" t="s">
        <v>19</v>
      </c>
      <c r="G92" s="511" t="s">
        <v>250</v>
      </c>
      <c r="H92" s="565" t="str">
        <f>IFERROR(VLOOKUP(G92,'Cadastro de assessores'!A:B,2,FALSE),"Não Cadastrado")</f>
        <v>18009</v>
      </c>
      <c r="I92" s="565"/>
      <c r="J92" s="51" t="s">
        <v>3801</v>
      </c>
      <c r="K92" s="521" t="s">
        <v>140</v>
      </c>
      <c r="L92" s="521" t="s">
        <v>2582</v>
      </c>
      <c r="M92" s="630" t="s">
        <v>2581</v>
      </c>
      <c r="N92" s="565"/>
      <c r="O92" s="565" t="s">
        <v>3802</v>
      </c>
      <c r="P92" s="603">
        <v>0.02</v>
      </c>
      <c r="Q92" s="224"/>
      <c r="R92" s="604"/>
      <c r="S92" s="521" t="str">
        <f t="shared" si="11"/>
        <v/>
      </c>
      <c r="T92" s="521" t="s">
        <v>99</v>
      </c>
      <c r="U92" s="521" t="s">
        <v>2601</v>
      </c>
      <c r="V92" s="521" t="s">
        <v>145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2548</v>
      </c>
      <c r="BE92" s="449" t="s">
        <v>2548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3798</v>
      </c>
      <c r="B93" s="78" t="s">
        <v>4084</v>
      </c>
      <c r="C93" s="607" t="s">
        <v>4085</v>
      </c>
      <c r="D93" s="521">
        <v>4748841.0</v>
      </c>
      <c r="E93" s="521" t="s">
        <v>2531</v>
      </c>
      <c r="F93" s="521" t="s">
        <v>29</v>
      </c>
      <c r="G93" s="521" t="s">
        <v>2531</v>
      </c>
      <c r="H93" s="521" t="str">
        <f>IFERROR(VLOOKUP(G93,'Cadastro de assessores'!A:B,2,FALSE),"Não Cadastrado")</f>
        <v>18986</v>
      </c>
      <c r="I93" s="521"/>
      <c r="J93" s="51" t="s">
        <v>180</v>
      </c>
      <c r="K93" s="521" t="s">
        <v>2545</v>
      </c>
      <c r="L93" s="609">
        <v>44215.0</v>
      </c>
      <c r="M93" s="609">
        <v>44215.0</v>
      </c>
      <c r="N93" s="609">
        <v>44719.0</v>
      </c>
      <c r="O93" s="521" t="s">
        <v>3818</v>
      </c>
      <c r="P93" s="603">
        <v>0.025</v>
      </c>
      <c r="Q93" s="610" t="s">
        <v>4086</v>
      </c>
      <c r="R93" s="604"/>
      <c r="S93" s="521" t="str">
        <f t="shared" si="11"/>
        <v/>
      </c>
      <c r="T93" s="521" t="s">
        <v>99</v>
      </c>
      <c r="U93" s="521" t="s">
        <v>2562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2548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3798</v>
      </c>
      <c r="B94" s="78" t="s">
        <v>4087</v>
      </c>
      <c r="C94" s="563" t="s">
        <v>4088</v>
      </c>
      <c r="D94" s="565">
        <v>5891248.0</v>
      </c>
      <c r="E94" s="521" t="s">
        <v>18</v>
      </c>
      <c r="F94" s="510" t="s">
        <v>19</v>
      </c>
      <c r="G94" s="521" t="s">
        <v>250</v>
      </c>
      <c r="H94" s="510" t="str">
        <f>IFERROR(VLOOKUP(G94,'Cadastro de assessores'!A:B,2,FALSE),"Não Cadastrado")</f>
        <v>18009</v>
      </c>
      <c r="I94" s="510"/>
      <c r="J94" s="51" t="s">
        <v>180</v>
      </c>
      <c r="K94" s="521" t="s">
        <v>2545</v>
      </c>
      <c r="L94" s="566">
        <v>44385.0</v>
      </c>
      <c r="M94" s="566">
        <v>44385.0</v>
      </c>
      <c r="N94" s="566">
        <v>44650.0</v>
      </c>
      <c r="O94" s="565" t="s">
        <v>3802</v>
      </c>
      <c r="P94" s="603">
        <v>0.02</v>
      </c>
      <c r="Q94" s="610" t="s">
        <v>4089</v>
      </c>
      <c r="R94" s="604"/>
      <c r="S94" s="521" t="str">
        <f t="shared" si="11"/>
        <v>Qualificado</v>
      </c>
      <c r="T94" s="521" t="s">
        <v>99</v>
      </c>
      <c r="U94" s="521" t="s">
        <v>4090</v>
      </c>
      <c r="V94" s="521" t="s">
        <v>145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2548</v>
      </c>
      <c r="BE94" s="449" t="s">
        <v>2548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3798</v>
      </c>
      <c r="B95" s="78" t="s">
        <v>4091</v>
      </c>
      <c r="C95" s="607" t="s">
        <v>4092</v>
      </c>
      <c r="D95" s="521">
        <v>4947220.0</v>
      </c>
      <c r="E95" s="521" t="s">
        <v>18</v>
      </c>
      <c r="F95" s="521" t="s">
        <v>29</v>
      </c>
      <c r="G95" s="521" t="s">
        <v>4093</v>
      </c>
      <c r="H95" s="521">
        <f>IFERROR(VLOOKUP(G95,'Cadastro de assessores'!A:B,2,FALSE),"Não Cadastrado")</f>
        <v>12339</v>
      </c>
      <c r="I95" s="521"/>
      <c r="J95" s="51" t="s">
        <v>180</v>
      </c>
      <c r="K95" s="521" t="s">
        <v>2545</v>
      </c>
      <c r="L95" s="609">
        <v>44277.0</v>
      </c>
      <c r="M95" s="609">
        <v>44277.0</v>
      </c>
      <c r="N95" s="609">
        <v>44781.0</v>
      </c>
      <c r="O95" s="521" t="s">
        <v>3814</v>
      </c>
      <c r="P95" s="603">
        <v>0.012</v>
      </c>
      <c r="Q95" s="610" t="s">
        <v>4094</v>
      </c>
      <c r="R95" s="604"/>
      <c r="S95" s="521" t="str">
        <f t="shared" si="11"/>
        <v>Não Qualificado</v>
      </c>
      <c r="T95" s="521" t="s">
        <v>99</v>
      </c>
      <c r="U95" s="521" t="s">
        <v>2601</v>
      </c>
      <c r="V95" s="521" t="s">
        <v>145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3798</v>
      </c>
      <c r="B96" s="78" t="s">
        <v>4095</v>
      </c>
      <c r="C96" s="635" t="s">
        <v>4096</v>
      </c>
      <c r="D96" s="600">
        <v>6478648.0</v>
      </c>
      <c r="E96" s="511" t="s">
        <v>18</v>
      </c>
      <c r="F96" s="600" t="s">
        <v>19</v>
      </c>
      <c r="G96" s="617" t="s">
        <v>250</v>
      </c>
      <c r="H96" s="617" t="str">
        <f>IFERROR(VLOOKUP(G96,'Cadastro de assessores'!A:B,2,FALSE),"Não Cadastrado")</f>
        <v>18009</v>
      </c>
      <c r="I96" s="617"/>
      <c r="J96" s="51" t="s">
        <v>180</v>
      </c>
      <c r="K96" s="511" t="s">
        <v>97</v>
      </c>
      <c r="L96" s="601">
        <v>44442.0</v>
      </c>
      <c r="M96" s="601">
        <v>44445.0</v>
      </c>
      <c r="N96" s="608">
        <v>44914.0</v>
      </c>
      <c r="O96" s="521" t="s">
        <v>3812</v>
      </c>
      <c r="P96" s="603">
        <v>0.007</v>
      </c>
      <c r="Q96" s="224" t="s">
        <v>4097</v>
      </c>
      <c r="R96" s="604"/>
      <c r="S96" s="521" t="str">
        <f t="shared" si="11"/>
        <v>Não Qualificado</v>
      </c>
      <c r="T96" s="521" t="s">
        <v>99</v>
      </c>
      <c r="U96" s="521" t="s">
        <v>2823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3798</v>
      </c>
      <c r="B97" s="78" t="s">
        <v>4098</v>
      </c>
      <c r="C97" s="607" t="s">
        <v>4099</v>
      </c>
      <c r="D97" s="521">
        <v>4553905.0</v>
      </c>
      <c r="E97" s="511" t="s">
        <v>95</v>
      </c>
      <c r="F97" s="511" t="s">
        <v>29</v>
      </c>
      <c r="G97" s="511" t="s">
        <v>4100</v>
      </c>
      <c r="H97" s="511" t="str">
        <f>IFERROR(VLOOKUP(G97,'Cadastro de assessores'!A:B,2,FALSE),"Não Cadastrado")</f>
        <v>19157</v>
      </c>
      <c r="I97" s="511"/>
      <c r="J97" s="51" t="s">
        <v>3801</v>
      </c>
      <c r="K97" s="521" t="s">
        <v>140</v>
      </c>
      <c r="L97" s="602">
        <v>44130.0</v>
      </c>
      <c r="M97" s="602">
        <v>44132.0</v>
      </c>
      <c r="N97" s="565"/>
      <c r="O97" s="565" t="s">
        <v>3802</v>
      </c>
      <c r="P97" s="603">
        <v>0.02</v>
      </c>
      <c r="Q97" s="610"/>
      <c r="R97" s="604"/>
      <c r="S97" s="521" t="str">
        <f t="shared" si="11"/>
        <v/>
      </c>
      <c r="T97" s="521" t="s">
        <v>99</v>
      </c>
      <c r="U97" s="521" t="s">
        <v>2573</v>
      </c>
      <c r="V97" s="521" t="s">
        <v>29</v>
      </c>
      <c r="W97" s="605" t="s">
        <v>3808</v>
      </c>
      <c r="X97" s="605" t="s">
        <v>3808</v>
      </c>
      <c r="Y97" s="605" t="s">
        <v>3808</v>
      </c>
      <c r="Z97" s="605" t="s">
        <v>3808</v>
      </c>
      <c r="AA97" s="605" t="s">
        <v>3808</v>
      </c>
      <c r="AB97" s="605" t="s">
        <v>3808</v>
      </c>
      <c r="AC97" s="605" t="s">
        <v>3808</v>
      </c>
      <c r="AD97" s="605" t="s">
        <v>3808</v>
      </c>
      <c r="AE97" s="605" t="s">
        <v>3808</v>
      </c>
      <c r="AF97" s="605" t="s">
        <v>3808</v>
      </c>
      <c r="AG97" s="605" t="s">
        <v>3808</v>
      </c>
      <c r="AH97" s="605" t="s">
        <v>3808</v>
      </c>
      <c r="AI97" s="605" t="s">
        <v>4101</v>
      </c>
      <c r="AJ97" s="605" t="s">
        <v>4102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2548</v>
      </c>
      <c r="BE97" s="449" t="s">
        <v>2548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3798</v>
      </c>
      <c r="B98" s="78" t="s">
        <v>3642</v>
      </c>
      <c r="C98" s="607" t="s">
        <v>3639</v>
      </c>
      <c r="D98" s="521">
        <v>4425922.0</v>
      </c>
      <c r="E98" s="521" t="s">
        <v>95</v>
      </c>
      <c r="F98" s="521" t="s">
        <v>29</v>
      </c>
      <c r="G98" s="521" t="s">
        <v>3641</v>
      </c>
      <c r="H98" s="521" t="str">
        <f>IFERROR(VLOOKUP(G98,'Cadastro de assessores'!A:B,2,FALSE),"Não Cadastrado")</f>
        <v>14574</v>
      </c>
      <c r="I98" s="521"/>
      <c r="J98" s="51" t="s">
        <v>180</v>
      </c>
      <c r="K98" s="521" t="s">
        <v>2545</v>
      </c>
      <c r="L98" s="609">
        <v>44076.0</v>
      </c>
      <c r="M98" s="609">
        <v>44076.0</v>
      </c>
      <c r="N98" s="521"/>
      <c r="O98" s="521" t="s">
        <v>3806</v>
      </c>
      <c r="P98" s="603">
        <v>0.015</v>
      </c>
      <c r="Q98" s="610" t="s">
        <v>4103</v>
      </c>
      <c r="R98" s="604"/>
      <c r="S98" s="521" t="str">
        <f t="shared" si="11"/>
        <v/>
      </c>
      <c r="T98" s="521" t="s">
        <v>99</v>
      </c>
      <c r="U98" s="521" t="s">
        <v>2547</v>
      </c>
      <c r="V98" s="521" t="s">
        <v>29</v>
      </c>
      <c r="W98" s="605" t="s">
        <v>3808</v>
      </c>
      <c r="X98" s="605" t="s">
        <v>3808</v>
      </c>
      <c r="Y98" s="605" t="s">
        <v>3808</v>
      </c>
      <c r="Z98" s="605" t="s">
        <v>3808</v>
      </c>
      <c r="AA98" s="605" t="s">
        <v>3808</v>
      </c>
      <c r="AB98" s="605" t="s">
        <v>3808</v>
      </c>
      <c r="AC98" s="605" t="s">
        <v>3808</v>
      </c>
      <c r="AD98" s="605" t="s">
        <v>3808</v>
      </c>
      <c r="AE98" s="605" t="s">
        <v>3808</v>
      </c>
      <c r="AF98" s="605" t="s">
        <v>3808</v>
      </c>
      <c r="AG98" s="605" t="s">
        <v>3808</v>
      </c>
      <c r="AH98" s="605" t="s">
        <v>4104</v>
      </c>
      <c r="AI98" s="605" t="s">
        <v>4105</v>
      </c>
      <c r="AJ98" s="605" t="s">
        <v>4106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3798</v>
      </c>
      <c r="B99" s="78" t="s">
        <v>4107</v>
      </c>
      <c r="C99" s="563" t="s">
        <v>4108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180</v>
      </c>
      <c r="K99" s="521" t="s">
        <v>2545</v>
      </c>
      <c r="L99" s="609">
        <v>44648.0</v>
      </c>
      <c r="M99" s="609">
        <v>44648.0</v>
      </c>
      <c r="N99" s="609">
        <v>44796.0</v>
      </c>
      <c r="O99" s="521" t="s">
        <v>3806</v>
      </c>
      <c r="P99" s="603">
        <v>0.0</v>
      </c>
      <c r="Q99" s="636" t="s">
        <v>4109</v>
      </c>
      <c r="R99" s="604"/>
      <c r="S99" s="521" t="str">
        <f t="shared" si="11"/>
        <v>Não Qualificado</v>
      </c>
      <c r="T99" s="521" t="s">
        <v>99</v>
      </c>
      <c r="U99" s="521" t="s">
        <v>2634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2548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3798</v>
      </c>
      <c r="B100" s="78" t="s">
        <v>4107</v>
      </c>
      <c r="C100" s="563" t="s">
        <v>4108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180</v>
      </c>
      <c r="K100" s="521" t="s">
        <v>2545</v>
      </c>
      <c r="L100" s="609">
        <v>44648.0</v>
      </c>
      <c r="M100" s="609">
        <v>44648.0</v>
      </c>
      <c r="N100" s="609">
        <v>44796.0</v>
      </c>
      <c r="O100" s="521" t="s">
        <v>3806</v>
      </c>
      <c r="P100" s="603">
        <v>0.015</v>
      </c>
      <c r="Q100" s="224" t="s">
        <v>4110</v>
      </c>
      <c r="R100" s="604"/>
      <c r="S100" s="521" t="str">
        <f t="shared" si="11"/>
        <v/>
      </c>
      <c r="T100" s="521" t="s">
        <v>99</v>
      </c>
      <c r="U100" s="521" t="s">
        <v>2634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3798</v>
      </c>
      <c r="B101" s="78" t="s">
        <v>4111</v>
      </c>
      <c r="C101" s="607" t="s">
        <v>4112</v>
      </c>
      <c r="D101" s="521">
        <v>4638237.0</v>
      </c>
      <c r="E101" s="521" t="s">
        <v>95</v>
      </c>
      <c r="F101" s="521" t="s">
        <v>29</v>
      </c>
      <c r="G101" s="521" t="s">
        <v>4062</v>
      </c>
      <c r="H101" s="521" t="str">
        <f>IFERROR(VLOOKUP(G101,'Cadastro de assessores'!A:B,2,FALSE),"Não Cadastrado")</f>
        <v>15049</v>
      </c>
      <c r="I101" s="521"/>
      <c r="J101" s="51" t="s">
        <v>180</v>
      </c>
      <c r="K101" s="521" t="s">
        <v>2545</v>
      </c>
      <c r="L101" s="608"/>
      <c r="M101" s="608">
        <v>44186.0</v>
      </c>
      <c r="N101" s="609">
        <v>44803.0</v>
      </c>
      <c r="O101" s="521" t="s">
        <v>3814</v>
      </c>
      <c r="P101" s="603">
        <v>0.012</v>
      </c>
      <c r="Q101" s="610" t="s">
        <v>4113</v>
      </c>
      <c r="R101" s="604"/>
      <c r="S101" s="521" t="str">
        <f t="shared" si="11"/>
        <v>Não Qualificado</v>
      </c>
      <c r="T101" s="521" t="s">
        <v>99</v>
      </c>
      <c r="U101" s="521" t="s">
        <v>4114</v>
      </c>
      <c r="V101" s="521" t="s">
        <v>1480</v>
      </c>
      <c r="W101" s="605" t="s">
        <v>3808</v>
      </c>
      <c r="X101" s="605" t="s">
        <v>3808</v>
      </c>
      <c r="Y101" s="605" t="s">
        <v>3808</v>
      </c>
      <c r="Z101" s="605" t="s">
        <v>3808</v>
      </c>
      <c r="AA101" s="605" t="s">
        <v>3808</v>
      </c>
      <c r="AB101" s="605" t="s">
        <v>3808</v>
      </c>
      <c r="AC101" s="605" t="s">
        <v>3808</v>
      </c>
      <c r="AD101" s="605" t="s">
        <v>3808</v>
      </c>
      <c r="AE101" s="605" t="s">
        <v>3808</v>
      </c>
      <c r="AF101" s="605" t="s">
        <v>3808</v>
      </c>
      <c r="AG101" s="605" t="s">
        <v>3808</v>
      </c>
      <c r="AH101" s="605" t="s">
        <v>3808</v>
      </c>
      <c r="AI101" s="605" t="s">
        <v>3808</v>
      </c>
      <c r="AJ101" s="605" t="s">
        <v>3808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3798</v>
      </c>
      <c r="B102" s="78" t="s">
        <v>4115</v>
      </c>
      <c r="C102" s="607" t="s">
        <v>4116</v>
      </c>
      <c r="D102" s="521">
        <v>9920.0</v>
      </c>
      <c r="E102" s="521" t="s">
        <v>95</v>
      </c>
      <c r="F102" s="521" t="s">
        <v>29</v>
      </c>
      <c r="G102" s="521" t="s">
        <v>95</v>
      </c>
      <c r="H102" s="521" t="str">
        <f>IFERROR(VLOOKUP(G102,'Cadastro de assessores'!A:B,2,FALSE),"Não Cadastrado")</f>
        <v>13489</v>
      </c>
      <c r="I102" s="521"/>
      <c r="J102" s="51" t="s">
        <v>180</v>
      </c>
      <c r="K102" s="521"/>
      <c r="L102" s="609"/>
      <c r="M102" s="609">
        <v>44105.0</v>
      </c>
      <c r="N102" s="609">
        <v>44777.0</v>
      </c>
      <c r="O102" s="521" t="s">
        <v>4117</v>
      </c>
      <c r="P102" s="603">
        <v>0.015</v>
      </c>
      <c r="Q102" s="481" t="s">
        <v>4118</v>
      </c>
      <c r="R102" s="604"/>
      <c r="S102" s="521" t="str">
        <f t="shared" si="11"/>
        <v>Não Qualificado</v>
      </c>
      <c r="T102" s="521" t="s">
        <v>4119</v>
      </c>
      <c r="U102" s="521" t="s">
        <v>2646</v>
      </c>
      <c r="V102" s="521" t="s">
        <v>780</v>
      </c>
      <c r="W102" s="605" t="s">
        <v>3808</v>
      </c>
      <c r="X102" s="605" t="s">
        <v>3808</v>
      </c>
      <c r="Y102" s="605" t="s">
        <v>3808</v>
      </c>
      <c r="Z102" s="605" t="s">
        <v>3808</v>
      </c>
      <c r="AA102" s="605" t="s">
        <v>3808</v>
      </c>
      <c r="AB102" s="605" t="s">
        <v>3808</v>
      </c>
      <c r="AC102" s="605" t="s">
        <v>3808</v>
      </c>
      <c r="AD102" s="605" t="s">
        <v>3808</v>
      </c>
      <c r="AE102" s="605" t="s">
        <v>3808</v>
      </c>
      <c r="AF102" s="605" t="s">
        <v>3808</v>
      </c>
      <c r="AG102" s="605" t="s">
        <v>3808</v>
      </c>
      <c r="AH102" s="605" t="s">
        <v>3808</v>
      </c>
      <c r="AI102" s="605" t="s">
        <v>3808</v>
      </c>
      <c r="AJ102" s="605" t="s">
        <v>4120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4121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3798</v>
      </c>
      <c r="B103" s="78" t="s">
        <v>4122</v>
      </c>
      <c r="C103" s="563" t="s">
        <v>4123</v>
      </c>
      <c r="D103" s="510">
        <v>4422283.0</v>
      </c>
      <c r="E103" s="521" t="s">
        <v>95</v>
      </c>
      <c r="F103" s="510" t="s">
        <v>29</v>
      </c>
      <c r="G103" s="521" t="s">
        <v>4124</v>
      </c>
      <c r="H103" s="521" t="str">
        <f>IFERROR(VLOOKUP(G103,'Cadastro de assessores'!A:B,2,FALSE),"Não Cadastrado")</f>
        <v>17489</v>
      </c>
      <c r="I103" s="521"/>
      <c r="J103" s="51" t="s">
        <v>180</v>
      </c>
      <c r="K103" s="521" t="s">
        <v>2545</v>
      </c>
      <c r="L103" s="609">
        <v>44091.0</v>
      </c>
      <c r="M103" s="609">
        <v>44091.0</v>
      </c>
      <c r="N103" s="609">
        <v>44692.0</v>
      </c>
      <c r="O103" s="521" t="s">
        <v>3818</v>
      </c>
      <c r="P103" s="603">
        <v>0.025</v>
      </c>
      <c r="Q103" s="610" t="s">
        <v>3894</v>
      </c>
      <c r="R103" s="604"/>
      <c r="S103" s="521" t="str">
        <f t="shared" si="11"/>
        <v>Não Qualificado</v>
      </c>
      <c r="T103" s="521" t="s">
        <v>99</v>
      </c>
      <c r="U103" s="521" t="s">
        <v>2547</v>
      </c>
      <c r="V103" s="521" t="s">
        <v>29</v>
      </c>
      <c r="W103" s="605" t="s">
        <v>3808</v>
      </c>
      <c r="X103" s="605" t="s">
        <v>3808</v>
      </c>
      <c r="Y103" s="605" t="s">
        <v>3808</v>
      </c>
      <c r="Z103" s="605" t="s">
        <v>3808</v>
      </c>
      <c r="AA103" s="605" t="s">
        <v>3808</v>
      </c>
      <c r="AB103" s="605" t="s">
        <v>3808</v>
      </c>
      <c r="AC103" s="605" t="s">
        <v>3808</v>
      </c>
      <c r="AD103" s="605" t="s">
        <v>3808</v>
      </c>
      <c r="AE103" s="605" t="s">
        <v>3808</v>
      </c>
      <c r="AF103" s="605" t="s">
        <v>3808</v>
      </c>
      <c r="AG103" s="605" t="s">
        <v>3808</v>
      </c>
      <c r="AH103" s="605" t="s">
        <v>4125</v>
      </c>
      <c r="AI103" s="605" t="s">
        <v>4126</v>
      </c>
      <c r="AJ103" s="605" t="s">
        <v>4127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2548</v>
      </c>
      <c r="BE103" s="449" t="s">
        <v>2548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3798</v>
      </c>
      <c r="B104" s="78" t="s">
        <v>4128</v>
      </c>
      <c r="C104" s="563" t="s">
        <v>4129</v>
      </c>
      <c r="D104" s="510">
        <v>5928177.0</v>
      </c>
      <c r="E104" s="521" t="s">
        <v>18</v>
      </c>
      <c r="F104" s="510" t="s">
        <v>19</v>
      </c>
      <c r="G104" s="521" t="s">
        <v>4130</v>
      </c>
      <c r="H104" s="521" t="str">
        <f>IFERROR(VLOOKUP(G104,'Cadastro de assessores'!A:B,2,FALSE),"Não Cadastrado")</f>
        <v>14294</v>
      </c>
      <c r="I104" s="521"/>
      <c r="J104" s="51" t="s">
        <v>180</v>
      </c>
      <c r="K104" s="521" t="s">
        <v>2545</v>
      </c>
      <c r="L104" s="609">
        <v>44398.0</v>
      </c>
      <c r="M104" s="609">
        <v>44398.0</v>
      </c>
      <c r="N104" s="609">
        <v>44680.0</v>
      </c>
      <c r="O104" s="521" t="s">
        <v>3812</v>
      </c>
      <c r="P104" s="603">
        <v>0.007</v>
      </c>
      <c r="Q104" s="224" t="s">
        <v>4131</v>
      </c>
      <c r="R104" s="604"/>
      <c r="S104" s="521" t="str">
        <f t="shared" si="11"/>
        <v>Não Qualificado</v>
      </c>
      <c r="T104" s="565" t="s">
        <v>362</v>
      </c>
      <c r="U104" s="565" t="s">
        <v>4132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2548</v>
      </c>
      <c r="BE104" s="449" t="s">
        <v>2548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3798</v>
      </c>
      <c r="B105" s="78" t="s">
        <v>4133</v>
      </c>
      <c r="C105" s="607" t="s">
        <v>4134</v>
      </c>
      <c r="D105" s="521">
        <v>4627802.0</v>
      </c>
      <c r="E105" s="521" t="s">
        <v>95</v>
      </c>
      <c r="F105" s="521" t="s">
        <v>29</v>
      </c>
      <c r="G105" s="521" t="s">
        <v>626</v>
      </c>
      <c r="H105" s="521" t="str">
        <f>IFERROR(VLOOKUP(G105,'Cadastro de assessores'!A:B,2,FALSE),"Não Cadastrado")</f>
        <v>14699</v>
      </c>
      <c r="I105" s="521"/>
      <c r="J105" s="51" t="s">
        <v>180</v>
      </c>
      <c r="K105" s="521" t="s">
        <v>2545</v>
      </c>
      <c r="L105" s="608">
        <v>44183.0</v>
      </c>
      <c r="M105" s="608">
        <v>44183.0</v>
      </c>
      <c r="N105" s="609">
        <v>44253.0</v>
      </c>
      <c r="O105" s="521" t="s">
        <v>3806</v>
      </c>
      <c r="P105" s="603">
        <v>0.015</v>
      </c>
      <c r="Q105" s="610" t="s">
        <v>4135</v>
      </c>
      <c r="R105" s="604"/>
      <c r="S105" s="521" t="str">
        <f t="shared" si="11"/>
        <v/>
      </c>
      <c r="T105" s="521" t="s">
        <v>99</v>
      </c>
      <c r="U105" s="521" t="s">
        <v>2573</v>
      </c>
      <c r="V105" s="521" t="s">
        <v>29</v>
      </c>
      <c r="W105" s="605" t="s">
        <v>3808</v>
      </c>
      <c r="X105" s="605" t="s">
        <v>3808</v>
      </c>
      <c r="Y105" s="605" t="s">
        <v>3808</v>
      </c>
      <c r="Z105" s="605" t="s">
        <v>3808</v>
      </c>
      <c r="AA105" s="605" t="s">
        <v>3808</v>
      </c>
      <c r="AB105" s="605" t="s">
        <v>3808</v>
      </c>
      <c r="AC105" s="605" t="s">
        <v>3808</v>
      </c>
      <c r="AD105" s="605" t="s">
        <v>3808</v>
      </c>
      <c r="AE105" s="605" t="s">
        <v>3808</v>
      </c>
      <c r="AF105" s="605" t="s">
        <v>3808</v>
      </c>
      <c r="AG105" s="605" t="s">
        <v>3808</v>
      </c>
      <c r="AH105" s="605" t="s">
        <v>3808</v>
      </c>
      <c r="AI105" s="605" t="s">
        <v>3808</v>
      </c>
      <c r="AJ105" s="605" t="s">
        <v>3808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2548</v>
      </c>
      <c r="BE105" s="449" t="s">
        <v>2548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3798</v>
      </c>
      <c r="B106" s="78" t="s">
        <v>4136</v>
      </c>
      <c r="C106" s="607" t="s">
        <v>4137</v>
      </c>
      <c r="D106" s="521">
        <v>4401235.0</v>
      </c>
      <c r="E106" s="511" t="s">
        <v>18</v>
      </c>
      <c r="F106" s="511" t="s">
        <v>29</v>
      </c>
      <c r="G106" s="511" t="s">
        <v>4138</v>
      </c>
      <c r="H106" s="511">
        <f>IFERROR(VLOOKUP(G106,'Cadastro de assessores'!A:B,2,FALSE),"Não Cadastrado")</f>
        <v>12337</v>
      </c>
      <c r="I106" s="511"/>
      <c r="J106" s="51" t="s">
        <v>180</v>
      </c>
      <c r="K106" s="511" t="s">
        <v>97</v>
      </c>
      <c r="L106" s="601">
        <v>44819.0</v>
      </c>
      <c r="M106" s="601">
        <v>44089.0</v>
      </c>
      <c r="N106" s="609">
        <v>44930.0</v>
      </c>
      <c r="O106" s="521" t="s">
        <v>3812</v>
      </c>
      <c r="P106" s="603">
        <v>0.007</v>
      </c>
      <c r="Q106" s="610" t="s">
        <v>4139</v>
      </c>
      <c r="R106" s="604"/>
      <c r="S106" s="521" t="str">
        <f t="shared" si="11"/>
        <v/>
      </c>
      <c r="T106" s="521" t="s">
        <v>99</v>
      </c>
      <c r="U106" s="521" t="s">
        <v>2605</v>
      </c>
      <c r="V106" s="565" t="s">
        <v>29</v>
      </c>
      <c r="W106" s="605" t="s">
        <v>3808</v>
      </c>
      <c r="X106" s="605" t="s">
        <v>3808</v>
      </c>
      <c r="Y106" s="605" t="s">
        <v>3808</v>
      </c>
      <c r="Z106" s="605" t="s">
        <v>3808</v>
      </c>
      <c r="AA106" s="605" t="s">
        <v>3808</v>
      </c>
      <c r="AB106" s="605" t="s">
        <v>3808</v>
      </c>
      <c r="AC106" s="605" t="s">
        <v>3808</v>
      </c>
      <c r="AD106" s="605" t="s">
        <v>3808</v>
      </c>
      <c r="AE106" s="605" t="s">
        <v>3808</v>
      </c>
      <c r="AF106" s="605" t="s">
        <v>3808</v>
      </c>
      <c r="AG106" s="605" t="s">
        <v>3808</v>
      </c>
      <c r="AH106" s="605" t="s">
        <v>4140</v>
      </c>
      <c r="AI106" s="605" t="s">
        <v>4141</v>
      </c>
      <c r="AJ106" s="605" t="s">
        <v>4142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3798</v>
      </c>
      <c r="B107" s="78" t="s">
        <v>666</v>
      </c>
      <c r="C107" s="607" t="s">
        <v>664</v>
      </c>
      <c r="D107" s="521">
        <v>2720929.0</v>
      </c>
      <c r="E107" s="511" t="s">
        <v>18</v>
      </c>
      <c r="F107" s="511" t="s">
        <v>29</v>
      </c>
      <c r="G107" s="511" t="s">
        <v>4138</v>
      </c>
      <c r="H107" s="511">
        <f>IFERROR(VLOOKUP(G107,'Cadastro de assessores'!A:B,2,FALSE),"Não Cadastrado")</f>
        <v>12337</v>
      </c>
      <c r="I107" s="511"/>
      <c r="J107" s="51" t="s">
        <v>3801</v>
      </c>
      <c r="K107" s="511" t="s">
        <v>97</v>
      </c>
      <c r="L107" s="601">
        <v>44109.0</v>
      </c>
      <c r="M107" s="601">
        <v>44111.0</v>
      </c>
      <c r="N107" s="521"/>
      <c r="O107" s="521" t="s">
        <v>3814</v>
      </c>
      <c r="P107" s="603">
        <v>0.012</v>
      </c>
      <c r="Q107" s="610" t="s">
        <v>4143</v>
      </c>
      <c r="R107" s="604"/>
      <c r="S107" s="521" t="str">
        <f t="shared" si="11"/>
        <v>Qualificado</v>
      </c>
      <c r="T107" s="521" t="s">
        <v>99</v>
      </c>
      <c r="U107" s="521" t="s">
        <v>2605</v>
      </c>
      <c r="V107" s="565" t="s">
        <v>29</v>
      </c>
      <c r="W107" s="605" t="s">
        <v>3808</v>
      </c>
      <c r="X107" s="605" t="s">
        <v>3808</v>
      </c>
      <c r="Y107" s="605" t="s">
        <v>3808</v>
      </c>
      <c r="Z107" s="605" t="s">
        <v>3808</v>
      </c>
      <c r="AA107" s="605" t="s">
        <v>3808</v>
      </c>
      <c r="AB107" s="605" t="s">
        <v>3808</v>
      </c>
      <c r="AC107" s="605" t="s">
        <v>3808</v>
      </c>
      <c r="AD107" s="605" t="s">
        <v>3808</v>
      </c>
      <c r="AE107" s="605" t="s">
        <v>3808</v>
      </c>
      <c r="AF107" s="605" t="s">
        <v>3808</v>
      </c>
      <c r="AG107" s="605" t="s">
        <v>3808</v>
      </c>
      <c r="AH107" s="605" t="s">
        <v>3808</v>
      </c>
      <c r="AI107" s="605" t="s">
        <v>4144</v>
      </c>
      <c r="AJ107" s="605" t="s">
        <v>4145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3798</v>
      </c>
      <c r="B108" s="78" t="s">
        <v>666</v>
      </c>
      <c r="C108" s="563" t="s">
        <v>664</v>
      </c>
      <c r="D108" s="613">
        <v>8233833.0</v>
      </c>
      <c r="E108" s="511" t="s">
        <v>18</v>
      </c>
      <c r="F108" s="511" t="s">
        <v>29</v>
      </c>
      <c r="G108" s="511" t="s">
        <v>162</v>
      </c>
      <c r="H108" s="511">
        <f>IFERROR(VLOOKUP(G108,'Cadastro de assessores'!A:B,2,FALSE),"Não Cadastrado")</f>
        <v>12344</v>
      </c>
      <c r="I108" s="511"/>
      <c r="J108" s="51" t="s">
        <v>3801</v>
      </c>
      <c r="K108" s="521" t="s">
        <v>140</v>
      </c>
      <c r="L108" s="521" t="s">
        <v>2582</v>
      </c>
      <c r="M108" s="630" t="s">
        <v>2581</v>
      </c>
      <c r="N108" s="521"/>
      <c r="O108" s="521" t="s">
        <v>4146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99</v>
      </c>
      <c r="U108" s="521" t="s">
        <v>2605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2548</v>
      </c>
      <c r="BE108" s="449" t="s">
        <v>2548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3798</v>
      </c>
      <c r="B109" s="78" t="s">
        <v>673</v>
      </c>
      <c r="C109" s="607" t="s">
        <v>4147</v>
      </c>
      <c r="D109" s="613">
        <v>6096787.0</v>
      </c>
      <c r="E109" s="511" t="s">
        <v>95</v>
      </c>
      <c r="F109" s="511" t="s">
        <v>29</v>
      </c>
      <c r="G109" s="511" t="s">
        <v>4148</v>
      </c>
      <c r="H109" s="511">
        <f>IFERROR(VLOOKUP(G109,'Cadastro de assessores'!A:B,2,FALSE),"Não Cadastrado")</f>
        <v>12352</v>
      </c>
      <c r="I109" s="511"/>
      <c r="J109" s="51" t="s">
        <v>3801</v>
      </c>
      <c r="K109" s="511"/>
      <c r="L109" s="601">
        <v>44834.0</v>
      </c>
      <c r="M109" s="601">
        <v>44840.0</v>
      </c>
      <c r="N109" s="565"/>
      <c r="O109" s="565" t="s">
        <v>3812</v>
      </c>
      <c r="P109" s="603">
        <v>0.01</v>
      </c>
      <c r="Q109" s="610"/>
      <c r="R109" s="604"/>
      <c r="S109" s="521"/>
      <c r="T109" s="521"/>
      <c r="U109" s="521"/>
      <c r="V109" s="521" t="s">
        <v>2582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3798</v>
      </c>
      <c r="B110" s="78" t="s">
        <v>4149</v>
      </c>
      <c r="C110" s="607" t="s">
        <v>4150</v>
      </c>
      <c r="D110" s="521">
        <v>4860809.0</v>
      </c>
      <c r="E110" s="511" t="s">
        <v>95</v>
      </c>
      <c r="F110" s="511" t="s">
        <v>29</v>
      </c>
      <c r="G110" s="511" t="s">
        <v>626</v>
      </c>
      <c r="H110" s="511" t="str">
        <f>IFERROR(VLOOKUP(G110,'Cadastro de assessores'!A:B,2,FALSE),"Não Cadastrado")</f>
        <v>14699</v>
      </c>
      <c r="I110" s="511"/>
      <c r="J110" s="51" t="s">
        <v>3801</v>
      </c>
      <c r="K110" s="511" t="s">
        <v>97</v>
      </c>
      <c r="L110" s="601">
        <v>44264.0</v>
      </c>
      <c r="M110" s="601">
        <v>44264.0</v>
      </c>
      <c r="N110" s="565"/>
      <c r="O110" s="565" t="s">
        <v>3847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99</v>
      </c>
      <c r="U110" s="521" t="s">
        <v>2573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3798</v>
      </c>
      <c r="B111" s="78" t="s">
        <v>4149</v>
      </c>
      <c r="C111" s="607" t="s">
        <v>4150</v>
      </c>
      <c r="D111" s="521">
        <v>4841420.0</v>
      </c>
      <c r="E111" s="511" t="s">
        <v>95</v>
      </c>
      <c r="F111" s="511" t="s">
        <v>29</v>
      </c>
      <c r="G111" s="511" t="s">
        <v>626</v>
      </c>
      <c r="H111" s="511" t="str">
        <f>IFERROR(VLOOKUP(G111,'Cadastro de assessores'!A:B,2,FALSE),"Não Cadastrado")</f>
        <v>14699</v>
      </c>
      <c r="I111" s="511"/>
      <c r="J111" s="51" t="s">
        <v>3801</v>
      </c>
      <c r="K111" s="511" t="s">
        <v>97</v>
      </c>
      <c r="L111" s="601">
        <v>44264.0</v>
      </c>
      <c r="M111" s="601">
        <v>44264.0</v>
      </c>
      <c r="N111" s="521"/>
      <c r="O111" s="521" t="s">
        <v>3806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99</v>
      </c>
      <c r="U111" s="521" t="s">
        <v>2573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3798</v>
      </c>
      <c r="B112" s="78" t="s">
        <v>4151</v>
      </c>
      <c r="C112" s="563" t="s">
        <v>4152</v>
      </c>
      <c r="D112" s="565">
        <v>6404430.0</v>
      </c>
      <c r="E112" s="638" t="s">
        <v>4153</v>
      </c>
      <c r="F112" s="565" t="s">
        <v>780</v>
      </c>
      <c r="G112" s="565" t="s">
        <v>4154</v>
      </c>
      <c r="H112" s="565" t="str">
        <f>IFERROR(VLOOKUP(G112,'Cadastro de assessores'!A:B,2,FALSE),"Não Cadastrado")</f>
        <v>14434</v>
      </c>
      <c r="I112" s="565"/>
      <c r="J112" s="51" t="s">
        <v>180</v>
      </c>
      <c r="K112" s="521" t="s">
        <v>2545</v>
      </c>
      <c r="L112" s="639">
        <v>44461.0</v>
      </c>
      <c r="M112" s="639">
        <v>44461.0</v>
      </c>
      <c r="N112" s="565"/>
      <c r="O112" s="565" t="s">
        <v>3812</v>
      </c>
      <c r="P112" s="640">
        <v>0.007</v>
      </c>
      <c r="Q112" s="523" t="s">
        <v>4155</v>
      </c>
      <c r="R112" s="604"/>
      <c r="S112" s="521" t="str">
        <f t="shared" si="12"/>
        <v>Qualificado</v>
      </c>
      <c r="T112" s="521" t="s">
        <v>99</v>
      </c>
      <c r="U112" s="521" t="s">
        <v>2646</v>
      </c>
      <c r="V112" s="521" t="s">
        <v>780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2548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3798</v>
      </c>
      <c r="B113" s="78" t="s">
        <v>4151</v>
      </c>
      <c r="C113" s="563" t="s">
        <v>4152</v>
      </c>
      <c r="D113" s="641">
        <v>2126289.0</v>
      </c>
      <c r="E113" s="521" t="s">
        <v>4153</v>
      </c>
      <c r="F113" s="510" t="s">
        <v>780</v>
      </c>
      <c r="G113" s="565" t="s">
        <v>4154</v>
      </c>
      <c r="H113" s="565" t="str">
        <f>IFERROR(VLOOKUP(G113,'Cadastro de assessores'!A:B,2,FALSE),"Não Cadastrado")</f>
        <v>14434</v>
      </c>
      <c r="I113" s="565"/>
      <c r="J113" s="51" t="s">
        <v>180</v>
      </c>
      <c r="K113" s="521" t="s">
        <v>2545</v>
      </c>
      <c r="L113" s="609">
        <v>44432.0</v>
      </c>
      <c r="M113" s="609">
        <v>44432.0</v>
      </c>
      <c r="N113" s="565"/>
      <c r="O113" s="565" t="s">
        <v>3806</v>
      </c>
      <c r="P113" s="603">
        <v>0.015</v>
      </c>
      <c r="Q113" s="523" t="s">
        <v>4156</v>
      </c>
      <c r="R113" s="604"/>
      <c r="S113" s="521" t="str">
        <f t="shared" si="12"/>
        <v>Não Qualificado</v>
      </c>
      <c r="T113" s="521" t="s">
        <v>99</v>
      </c>
      <c r="U113" s="521" t="s">
        <v>2646</v>
      </c>
      <c r="V113" s="521" t="s">
        <v>780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3798</v>
      </c>
      <c r="B114" s="78" t="s">
        <v>676</v>
      </c>
      <c r="C114" s="607" t="s">
        <v>674</v>
      </c>
      <c r="D114" s="521">
        <v>4413613.0</v>
      </c>
      <c r="E114" s="511" t="s">
        <v>95</v>
      </c>
      <c r="F114" s="511" t="s">
        <v>29</v>
      </c>
      <c r="G114" s="511" t="s">
        <v>3971</v>
      </c>
      <c r="H114" s="511" t="str">
        <f>IFERROR(VLOOKUP(G114,'Cadastro de assessores'!A:B,2,FALSE),"Não Cadastrado")</f>
        <v>16459</v>
      </c>
      <c r="I114" s="511"/>
      <c r="J114" s="51" t="s">
        <v>3801</v>
      </c>
      <c r="K114" s="511" t="s">
        <v>97</v>
      </c>
      <c r="L114" s="601">
        <v>44071.0</v>
      </c>
      <c r="M114" s="601">
        <v>44071.0</v>
      </c>
      <c r="N114" s="565"/>
      <c r="O114" s="565" t="s">
        <v>3802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99</v>
      </c>
      <c r="U114" s="521" t="s">
        <v>2605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4157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3798</v>
      </c>
      <c r="B115" s="78" t="s">
        <v>4158</v>
      </c>
      <c r="C115" s="563" t="s">
        <v>4159</v>
      </c>
      <c r="D115" s="625">
        <v>7991210.0</v>
      </c>
      <c r="E115" s="510" t="s">
        <v>18</v>
      </c>
      <c r="F115" s="510" t="s">
        <v>29</v>
      </c>
      <c r="G115" s="521" t="s">
        <v>135</v>
      </c>
      <c r="H115" s="521">
        <f>IFERROR(VLOOKUP(G115,'Cadastro de assessores'!A:B,2,FALSE),"Não Cadastrado")</f>
        <v>12332</v>
      </c>
      <c r="I115" s="521"/>
      <c r="J115" s="51" t="s">
        <v>180</v>
      </c>
      <c r="K115" s="521" t="s">
        <v>2545</v>
      </c>
      <c r="L115" s="609">
        <v>44613.0</v>
      </c>
      <c r="M115" s="609">
        <v>44613.0</v>
      </c>
      <c r="N115" s="609">
        <v>44711.0</v>
      </c>
      <c r="O115" s="521" t="s">
        <v>3812</v>
      </c>
      <c r="P115" s="567">
        <v>0.007</v>
      </c>
      <c r="Q115" s="224" t="s">
        <v>4160</v>
      </c>
      <c r="R115" s="604"/>
      <c r="S115" s="521" t="str">
        <f t="shared" si="12"/>
        <v>Não Qualificado</v>
      </c>
      <c r="T115" s="510" t="s">
        <v>99</v>
      </c>
      <c r="U115" s="510"/>
      <c r="V115" s="510" t="s">
        <v>2582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2548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3798</v>
      </c>
      <c r="B116" s="78" t="s">
        <v>4161</v>
      </c>
      <c r="C116" s="563" t="s">
        <v>4162</v>
      </c>
      <c r="D116" s="565">
        <v>5182986.0</v>
      </c>
      <c r="E116" s="511" t="s">
        <v>18</v>
      </c>
      <c r="F116" s="511" t="s">
        <v>29</v>
      </c>
      <c r="G116" s="511" t="s">
        <v>4163</v>
      </c>
      <c r="H116" s="511" t="str">
        <f>IFERROR(VLOOKUP(G116,'Cadastro de assessores'!A:B,2,FALSE),"Não Cadastrado")</f>
        <v>13363</v>
      </c>
      <c r="I116" s="511"/>
      <c r="J116" s="51" t="s">
        <v>3801</v>
      </c>
      <c r="K116" s="521" t="s">
        <v>140</v>
      </c>
      <c r="L116" s="601">
        <v>44298.0</v>
      </c>
      <c r="M116" s="601">
        <v>44305.0</v>
      </c>
      <c r="N116" s="521"/>
      <c r="O116" s="521" t="s">
        <v>3818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99</v>
      </c>
      <c r="U116" s="510" t="s">
        <v>2573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3798</v>
      </c>
      <c r="B117" s="78" t="s">
        <v>4164</v>
      </c>
      <c r="C117" s="563" t="s">
        <v>4165</v>
      </c>
      <c r="D117" s="565">
        <v>2735065.0</v>
      </c>
      <c r="E117" s="521" t="s">
        <v>18</v>
      </c>
      <c r="F117" s="510" t="s">
        <v>29</v>
      </c>
      <c r="G117" s="510" t="s">
        <v>3688</v>
      </c>
      <c r="H117" s="510" t="str">
        <f>IFERROR(VLOOKUP(G117,'Cadastro de assessores'!A:B,2,FALSE),"Não Cadastrado")</f>
        <v>18266</v>
      </c>
      <c r="I117" s="510"/>
      <c r="J117" s="51" t="s">
        <v>180</v>
      </c>
      <c r="K117" s="521" t="s">
        <v>2545</v>
      </c>
      <c r="L117" s="609">
        <v>44365.0</v>
      </c>
      <c r="M117" s="609">
        <v>44365.0</v>
      </c>
      <c r="N117" s="566">
        <v>44641.0</v>
      </c>
      <c r="O117" s="565" t="s">
        <v>3847</v>
      </c>
      <c r="P117" s="567">
        <v>0.008</v>
      </c>
      <c r="Q117" s="224" t="s">
        <v>4166</v>
      </c>
      <c r="R117" s="604"/>
      <c r="S117" s="521" t="str">
        <f t="shared" si="12"/>
        <v/>
      </c>
      <c r="T117" s="521" t="s">
        <v>99</v>
      </c>
      <c r="U117" s="521" t="s">
        <v>2646</v>
      </c>
      <c r="V117" s="510" t="s">
        <v>780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2548</v>
      </c>
      <c r="BE117" s="449" t="s">
        <v>2548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3798</v>
      </c>
      <c r="B118" s="78" t="s">
        <v>684</v>
      </c>
      <c r="C118" s="563" t="s">
        <v>680</v>
      </c>
      <c r="D118" s="565">
        <v>2889018.0</v>
      </c>
      <c r="E118" s="511" t="s">
        <v>18</v>
      </c>
      <c r="F118" s="511" t="s">
        <v>29</v>
      </c>
      <c r="G118" s="511" t="s">
        <v>135</v>
      </c>
      <c r="H118" s="511">
        <f>IFERROR(VLOOKUP(G118,'Cadastro de assessores'!A:B,2,FALSE),"Não Cadastrado")</f>
        <v>12332</v>
      </c>
      <c r="I118" s="511"/>
      <c r="J118" s="46" t="s">
        <v>97</v>
      </c>
      <c r="K118" s="511" t="s">
        <v>97</v>
      </c>
      <c r="L118" s="601">
        <v>44421.0</v>
      </c>
      <c r="M118" s="601">
        <v>44421.0</v>
      </c>
      <c r="N118" s="521"/>
      <c r="O118" s="521" t="s">
        <v>3806</v>
      </c>
      <c r="P118" s="619">
        <v>0.015</v>
      </c>
      <c r="Q118" s="643" t="s">
        <v>4167</v>
      </c>
      <c r="R118" s="604"/>
      <c r="S118" s="521" t="str">
        <f t="shared" si="12"/>
        <v>Não Qualificado</v>
      </c>
      <c r="T118" s="521" t="s">
        <v>99</v>
      </c>
      <c r="U118" s="521" t="s">
        <v>2584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3798</v>
      </c>
      <c r="B119" s="78" t="s">
        <v>4168</v>
      </c>
      <c r="C119" s="563" t="s">
        <v>4169</v>
      </c>
      <c r="D119" s="600">
        <v>4089984.0</v>
      </c>
      <c r="E119" s="511" t="s">
        <v>18</v>
      </c>
      <c r="F119" s="600" t="s">
        <v>19</v>
      </c>
      <c r="G119" s="511" t="s">
        <v>250</v>
      </c>
      <c r="H119" s="600" t="str">
        <f>IFERROR(VLOOKUP(G119,'Cadastro de assessores'!A:B,2,FALSE),"Não Cadastrado")</f>
        <v>18009</v>
      </c>
      <c r="I119" s="600"/>
      <c r="J119" s="46" t="s">
        <v>97</v>
      </c>
      <c r="K119" s="511" t="s">
        <v>97</v>
      </c>
      <c r="L119" s="601">
        <v>44341.0</v>
      </c>
      <c r="M119" s="601">
        <v>44357.0</v>
      </c>
      <c r="N119" s="521"/>
      <c r="O119" s="521" t="s">
        <v>3818</v>
      </c>
      <c r="P119" s="567">
        <v>0.025</v>
      </c>
      <c r="Q119" s="224" t="s">
        <v>4170</v>
      </c>
      <c r="R119" s="604"/>
      <c r="S119" s="521" t="str">
        <f t="shared" si="12"/>
        <v/>
      </c>
      <c r="T119" s="521" t="s">
        <v>99</v>
      </c>
      <c r="U119" s="521" t="s">
        <v>4090</v>
      </c>
      <c r="V119" s="565" t="s">
        <v>145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3798</v>
      </c>
      <c r="B120" s="78" t="s">
        <v>4171</v>
      </c>
      <c r="C120" s="563" t="s">
        <v>4172</v>
      </c>
      <c r="D120" s="565">
        <v>5635853.0</v>
      </c>
      <c r="E120" s="511" t="s">
        <v>2531</v>
      </c>
      <c r="F120" s="600" t="s">
        <v>29</v>
      </c>
      <c r="G120" s="600" t="s">
        <v>2531</v>
      </c>
      <c r="H120" s="600" t="str">
        <f>IFERROR(VLOOKUP(G120,'Cadastro de assessores'!A:B,2,FALSE),"Não Cadastrado")</f>
        <v>18986</v>
      </c>
      <c r="I120" s="600"/>
      <c r="J120" s="51" t="s">
        <v>3801</v>
      </c>
      <c r="K120" s="521" t="s">
        <v>140</v>
      </c>
      <c r="L120" s="601">
        <v>44368.0</v>
      </c>
      <c r="M120" s="601">
        <v>44368.0</v>
      </c>
      <c r="N120" s="521"/>
      <c r="O120" s="521" t="s">
        <v>3806</v>
      </c>
      <c r="P120" s="619">
        <v>0.015</v>
      </c>
      <c r="Q120" s="224"/>
      <c r="R120" s="604"/>
      <c r="S120" s="521" t="str">
        <f t="shared" si="12"/>
        <v/>
      </c>
      <c r="T120" s="521" t="s">
        <v>99</v>
      </c>
      <c r="U120" s="521" t="s">
        <v>4073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3798</v>
      </c>
      <c r="B121" s="78" t="s">
        <v>688</v>
      </c>
      <c r="C121" s="563" t="s">
        <v>685</v>
      </c>
      <c r="D121" s="613">
        <v>5891073.0</v>
      </c>
      <c r="E121" s="511" t="s">
        <v>95</v>
      </c>
      <c r="F121" s="511" t="s">
        <v>29</v>
      </c>
      <c r="G121" s="511" t="s">
        <v>3865</v>
      </c>
      <c r="H121" s="511" t="str">
        <f>IFERROR(VLOOKUP(G121,'Cadastro de assessores'!A:B,2,FALSE),"Não Cadastrado")</f>
        <v>1298</v>
      </c>
      <c r="I121" s="511"/>
      <c r="J121" s="51" t="s">
        <v>3801</v>
      </c>
      <c r="K121" s="521" t="s">
        <v>140</v>
      </c>
      <c r="L121" s="511" t="s">
        <v>2582</v>
      </c>
      <c r="M121" s="511" t="s">
        <v>2581</v>
      </c>
      <c r="N121" s="565"/>
      <c r="O121" s="565" t="s">
        <v>3812</v>
      </c>
      <c r="P121" s="603">
        <v>0.007</v>
      </c>
      <c r="Q121" s="224" t="s">
        <v>4173</v>
      </c>
      <c r="R121" s="604"/>
      <c r="S121" s="521" t="str">
        <f t="shared" si="12"/>
        <v/>
      </c>
      <c r="T121" s="521" t="s">
        <v>99</v>
      </c>
      <c r="U121" s="521" t="s">
        <v>2923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2548</v>
      </c>
      <c r="BE121" s="449" t="s">
        <v>2548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3798</v>
      </c>
      <c r="B122" s="78" t="s">
        <v>688</v>
      </c>
      <c r="C122" s="607" t="s">
        <v>685</v>
      </c>
      <c r="D122" s="521">
        <v>4556454.0</v>
      </c>
      <c r="E122" s="511" t="s">
        <v>95</v>
      </c>
      <c r="F122" s="511" t="s">
        <v>29</v>
      </c>
      <c r="G122" s="511" t="s">
        <v>3865</v>
      </c>
      <c r="H122" s="511" t="str">
        <f>IFERROR(VLOOKUP(G122,'Cadastro de assessores'!A:B,2,FALSE),"Não Cadastrado")</f>
        <v>1298</v>
      </c>
      <c r="I122" s="511"/>
      <c r="J122" s="51" t="s">
        <v>3801</v>
      </c>
      <c r="K122" s="511" t="s">
        <v>97</v>
      </c>
      <c r="L122" s="602">
        <v>44151.0</v>
      </c>
      <c r="M122" s="602">
        <v>44151.0</v>
      </c>
      <c r="N122" s="565"/>
      <c r="O122" s="565" t="s">
        <v>3802</v>
      </c>
      <c r="P122" s="603">
        <v>0.02</v>
      </c>
      <c r="Q122" s="610" t="s">
        <v>4174</v>
      </c>
      <c r="R122" s="604"/>
      <c r="S122" s="521" t="str">
        <f t="shared" si="12"/>
        <v>Não Qualificado</v>
      </c>
      <c r="T122" s="521" t="s">
        <v>99</v>
      </c>
      <c r="U122" s="521" t="s">
        <v>2923</v>
      </c>
      <c r="V122" s="521" t="s">
        <v>29</v>
      </c>
      <c r="W122" s="605" t="s">
        <v>3808</v>
      </c>
      <c r="X122" s="605" t="s">
        <v>3808</v>
      </c>
      <c r="Y122" s="605" t="s">
        <v>3808</v>
      </c>
      <c r="Z122" s="605" t="s">
        <v>3808</v>
      </c>
      <c r="AA122" s="605" t="s">
        <v>3808</v>
      </c>
      <c r="AB122" s="605" t="s">
        <v>3808</v>
      </c>
      <c r="AC122" s="605" t="s">
        <v>3808</v>
      </c>
      <c r="AD122" s="605" t="s">
        <v>3808</v>
      </c>
      <c r="AE122" s="605" t="s">
        <v>3808</v>
      </c>
      <c r="AF122" s="605" t="s">
        <v>3808</v>
      </c>
      <c r="AG122" s="605" t="s">
        <v>3808</v>
      </c>
      <c r="AH122" s="605" t="s">
        <v>3808</v>
      </c>
      <c r="AI122" s="605" t="s">
        <v>3808</v>
      </c>
      <c r="AJ122" s="605" t="s">
        <v>4175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3798</v>
      </c>
      <c r="B123" s="78" t="s">
        <v>694</v>
      </c>
      <c r="C123" s="563" t="s">
        <v>691</v>
      </c>
      <c r="D123" s="613">
        <v>7772052.0</v>
      </c>
      <c r="E123" s="600" t="s">
        <v>18</v>
      </c>
      <c r="F123" s="600" t="s">
        <v>29</v>
      </c>
      <c r="G123" s="511" t="s">
        <v>693</v>
      </c>
      <c r="H123" s="511" t="str">
        <f>IFERROR(VLOOKUP(G123,'Cadastro de assessores'!A:B,2,FALSE),"Não Cadastrado")</f>
        <v>18467</v>
      </c>
      <c r="I123" s="511"/>
      <c r="J123" s="51" t="s">
        <v>3801</v>
      </c>
      <c r="K123" s="511" t="s">
        <v>97</v>
      </c>
      <c r="L123" s="614">
        <v>44630.0</v>
      </c>
      <c r="M123" s="614">
        <v>44635.0</v>
      </c>
      <c r="N123" s="565"/>
      <c r="O123" s="565" t="s">
        <v>3812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99</v>
      </c>
      <c r="U123" s="521" t="s">
        <v>4176</v>
      </c>
      <c r="V123" s="521" t="s">
        <v>695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3798</v>
      </c>
      <c r="B124" s="78" t="s">
        <v>4177</v>
      </c>
      <c r="C124" s="563" t="s">
        <v>4178</v>
      </c>
      <c r="D124" s="613">
        <v>4113513.0</v>
      </c>
      <c r="E124" s="600" t="s">
        <v>95</v>
      </c>
      <c r="F124" s="600" t="s">
        <v>29</v>
      </c>
      <c r="G124" s="511" t="s">
        <v>4179</v>
      </c>
      <c r="H124" s="511">
        <f>IFERROR(VLOOKUP(G124,'Cadastro de assessores'!A:B,2,FALSE),"Não Cadastrado")</f>
        <v>12347</v>
      </c>
      <c r="I124" s="511"/>
      <c r="J124" s="46" t="s">
        <v>97</v>
      </c>
      <c r="K124" s="511" t="s">
        <v>97</v>
      </c>
      <c r="L124" s="614">
        <v>44694.0</v>
      </c>
      <c r="M124" s="614">
        <v>44694.0</v>
      </c>
      <c r="N124" s="565"/>
      <c r="O124" s="565" t="s">
        <v>3814</v>
      </c>
      <c r="P124" s="603">
        <v>0.012</v>
      </c>
      <c r="Q124" s="224"/>
      <c r="R124" s="604"/>
      <c r="S124" s="521" t="str">
        <f t="shared" si="12"/>
        <v/>
      </c>
      <c r="T124" s="521" t="s">
        <v>99</v>
      </c>
      <c r="U124" s="521" t="s">
        <v>2657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3798</v>
      </c>
      <c r="B125" s="78" t="s">
        <v>706</v>
      </c>
      <c r="C125" s="563" t="s">
        <v>4180</v>
      </c>
      <c r="D125" s="565">
        <v>6456590.0</v>
      </c>
      <c r="E125" s="511" t="s">
        <v>18</v>
      </c>
      <c r="F125" s="600" t="s">
        <v>29</v>
      </c>
      <c r="G125" s="511" t="s">
        <v>693</v>
      </c>
      <c r="H125" s="511" t="str">
        <f>IFERROR(VLOOKUP(G125,'Cadastro de assessores'!A:B,2,FALSE),"Não Cadastrado")</f>
        <v>18467</v>
      </c>
      <c r="I125" s="511"/>
      <c r="J125" s="46" t="s">
        <v>97</v>
      </c>
      <c r="K125" s="511" t="s">
        <v>97</v>
      </c>
      <c r="L125" s="601">
        <v>44456.0</v>
      </c>
      <c r="M125" s="601">
        <v>44462.0</v>
      </c>
      <c r="N125" s="565"/>
      <c r="O125" s="565" t="s">
        <v>3802</v>
      </c>
      <c r="P125" s="603">
        <v>0.02</v>
      </c>
      <c r="Q125" s="224" t="s">
        <v>4181</v>
      </c>
      <c r="R125" s="604"/>
      <c r="S125" s="521" t="str">
        <f t="shared" si="12"/>
        <v/>
      </c>
      <c r="T125" s="521" t="s">
        <v>99</v>
      </c>
      <c r="U125" s="521" t="s">
        <v>2562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3798</v>
      </c>
      <c r="B126" s="78" t="s">
        <v>4182</v>
      </c>
      <c r="C126" s="607" t="s">
        <v>4183</v>
      </c>
      <c r="D126" s="521">
        <v>3553004.0</v>
      </c>
      <c r="E126" s="511" t="s">
        <v>2531</v>
      </c>
      <c r="F126" s="511" t="s">
        <v>29</v>
      </c>
      <c r="G126" s="511" t="s">
        <v>2531</v>
      </c>
      <c r="H126" s="511" t="str">
        <f>IFERROR(VLOOKUP(G126,'Cadastro de assessores'!A:B,2,FALSE),"Não Cadastrado")</f>
        <v>18986</v>
      </c>
      <c r="I126" s="511"/>
      <c r="J126" s="51" t="s">
        <v>180</v>
      </c>
      <c r="K126" s="521" t="s">
        <v>97</v>
      </c>
      <c r="L126" s="601">
        <v>43742.0</v>
      </c>
      <c r="M126" s="601">
        <v>43742.0</v>
      </c>
      <c r="N126" s="608">
        <v>44888.0</v>
      </c>
      <c r="O126" s="521" t="s">
        <v>4184</v>
      </c>
      <c r="P126" s="619">
        <v>0.01</v>
      </c>
      <c r="Q126" s="610" t="s">
        <v>4185</v>
      </c>
      <c r="R126" s="604"/>
      <c r="S126" s="521" t="str">
        <f t="shared" si="12"/>
        <v>Não Qualificado</v>
      </c>
      <c r="T126" s="521" t="s">
        <v>99</v>
      </c>
      <c r="U126" s="521" t="s">
        <v>2823</v>
      </c>
      <c r="V126" s="521" t="s">
        <v>19</v>
      </c>
      <c r="W126" s="605" t="s">
        <v>4186</v>
      </c>
      <c r="X126" s="605"/>
      <c r="Y126" s="605" t="s">
        <v>4187</v>
      </c>
      <c r="Z126" s="605" t="s">
        <v>4188</v>
      </c>
      <c r="AA126" s="605" t="s">
        <v>4189</v>
      </c>
      <c r="AB126" s="605" t="s">
        <v>4190</v>
      </c>
      <c r="AC126" s="605" t="s">
        <v>4191</v>
      </c>
      <c r="AD126" s="605" t="s">
        <v>4192</v>
      </c>
      <c r="AE126" s="605" t="s">
        <v>4193</v>
      </c>
      <c r="AF126" s="605" t="s">
        <v>4194</v>
      </c>
      <c r="AG126" s="605" t="s">
        <v>4195</v>
      </c>
      <c r="AH126" s="605" t="s">
        <v>4196</v>
      </c>
      <c r="AI126" s="605" t="s">
        <v>4197</v>
      </c>
      <c r="AJ126" s="605" t="s">
        <v>4198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3798</v>
      </c>
      <c r="B127" s="78" t="s">
        <v>724</v>
      </c>
      <c r="C127" s="607" t="s">
        <v>722</v>
      </c>
      <c r="D127" s="521">
        <v>4550421.0</v>
      </c>
      <c r="E127" s="511" t="s">
        <v>95</v>
      </c>
      <c r="F127" s="511" t="s">
        <v>29</v>
      </c>
      <c r="G127" s="511" t="s">
        <v>4065</v>
      </c>
      <c r="H127" s="511" t="str">
        <f>IFERROR(VLOOKUP(G127,'Cadastro de assessores'!A:B,2,FALSE),"Não Cadastrado")</f>
        <v>17243</v>
      </c>
      <c r="I127" s="511"/>
      <c r="J127" s="51" t="s">
        <v>3801</v>
      </c>
      <c r="K127" s="511" t="s">
        <v>97</v>
      </c>
      <c r="L127" s="602">
        <v>44126.0</v>
      </c>
      <c r="M127" s="602">
        <v>44130.0</v>
      </c>
      <c r="N127" s="521"/>
      <c r="O127" s="521" t="s">
        <v>3814</v>
      </c>
      <c r="P127" s="603">
        <v>0.012</v>
      </c>
      <c r="Q127" s="610"/>
      <c r="R127" s="604"/>
      <c r="S127" s="521" t="str">
        <f t="shared" si="12"/>
        <v/>
      </c>
      <c r="T127" s="521" t="s">
        <v>99</v>
      </c>
      <c r="U127" s="521" t="s">
        <v>2573</v>
      </c>
      <c r="V127" s="521" t="s">
        <v>29</v>
      </c>
      <c r="W127" s="605" t="s">
        <v>3808</v>
      </c>
      <c r="X127" s="605" t="s">
        <v>3808</v>
      </c>
      <c r="Y127" s="605" t="s">
        <v>3808</v>
      </c>
      <c r="Z127" s="605" t="s">
        <v>3808</v>
      </c>
      <c r="AA127" s="605" t="s">
        <v>3808</v>
      </c>
      <c r="AB127" s="605" t="s">
        <v>3808</v>
      </c>
      <c r="AC127" s="605" t="s">
        <v>3808</v>
      </c>
      <c r="AD127" s="605" t="s">
        <v>3808</v>
      </c>
      <c r="AE127" s="605" t="s">
        <v>3808</v>
      </c>
      <c r="AF127" s="605" t="s">
        <v>3808</v>
      </c>
      <c r="AG127" s="605" t="s">
        <v>3808</v>
      </c>
      <c r="AH127" s="605" t="s">
        <v>3808</v>
      </c>
      <c r="AI127" s="605" t="s">
        <v>4199</v>
      </c>
      <c r="AJ127" s="605" t="s">
        <v>4200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3798</v>
      </c>
      <c r="B128" s="78" t="s">
        <v>4201</v>
      </c>
      <c r="C128" s="607" t="s">
        <v>4202</v>
      </c>
      <c r="D128" s="521">
        <v>2699859.0</v>
      </c>
      <c r="E128" s="511" t="s">
        <v>2531</v>
      </c>
      <c r="F128" s="511" t="s">
        <v>29</v>
      </c>
      <c r="G128" s="511" t="s">
        <v>2531</v>
      </c>
      <c r="H128" s="511" t="str">
        <f>IFERROR(VLOOKUP(G128,'Cadastro de assessores'!A:B,2,FALSE),"Não Cadastrado")</f>
        <v>18986</v>
      </c>
      <c r="I128" s="511"/>
      <c r="J128" s="51" t="s">
        <v>3801</v>
      </c>
      <c r="K128" s="521" t="s">
        <v>140</v>
      </c>
      <c r="L128" s="601">
        <v>43865.0</v>
      </c>
      <c r="M128" s="601">
        <v>43869.0</v>
      </c>
      <c r="N128" s="521"/>
      <c r="O128" s="521" t="s">
        <v>3806</v>
      </c>
      <c r="P128" s="619">
        <v>0.015</v>
      </c>
      <c r="Q128" s="610"/>
      <c r="R128" s="604"/>
      <c r="S128" s="521" t="str">
        <f t="shared" si="12"/>
        <v/>
      </c>
      <c r="T128" s="521" t="s">
        <v>99</v>
      </c>
      <c r="U128" s="521" t="s">
        <v>2584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3798</v>
      </c>
      <c r="B129" s="78" t="s">
        <v>4203</v>
      </c>
      <c r="C129" s="563" t="s">
        <v>4204</v>
      </c>
      <c r="D129" s="600">
        <v>5947460.0</v>
      </c>
      <c r="E129" s="511" t="s">
        <v>18</v>
      </c>
      <c r="F129" s="600" t="s">
        <v>29</v>
      </c>
      <c r="G129" s="565" t="s">
        <v>2785</v>
      </c>
      <c r="H129" s="565" t="str">
        <f>IFERROR(VLOOKUP(G129,'Cadastro de assessores'!A:B,2,FALSE),"Não Cadastrado")</f>
        <v>18236</v>
      </c>
      <c r="I129" s="565"/>
      <c r="J129" s="51" t="s">
        <v>3801</v>
      </c>
      <c r="K129" s="511" t="s">
        <v>97</v>
      </c>
      <c r="L129" s="601">
        <v>44398.0</v>
      </c>
      <c r="M129" s="601">
        <v>44399.0</v>
      </c>
      <c r="N129" s="521"/>
      <c r="O129" s="521" t="s">
        <v>3806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99</v>
      </c>
      <c r="U129" s="521" t="s">
        <v>3104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3798</v>
      </c>
      <c r="B130" s="78" t="s">
        <v>4205</v>
      </c>
      <c r="C130" s="607" t="s">
        <v>4206</v>
      </c>
      <c r="D130" s="521">
        <v>2216296.0</v>
      </c>
      <c r="E130" s="511" t="s">
        <v>95</v>
      </c>
      <c r="F130" s="511" t="s">
        <v>29</v>
      </c>
      <c r="G130" s="511" t="s">
        <v>3971</v>
      </c>
      <c r="H130" s="511" t="str">
        <f>IFERROR(VLOOKUP(G130,'Cadastro de assessores'!A:B,2,FALSE),"Não Cadastrado")</f>
        <v>16459</v>
      </c>
      <c r="I130" s="511"/>
      <c r="J130" s="51" t="s">
        <v>180</v>
      </c>
      <c r="K130" s="511" t="s">
        <v>97</v>
      </c>
      <c r="L130" s="601">
        <v>44088.0</v>
      </c>
      <c r="M130" s="601">
        <v>44088.0</v>
      </c>
      <c r="N130" s="644">
        <v>44886.0</v>
      </c>
      <c r="O130" s="565" t="s">
        <v>3802</v>
      </c>
      <c r="P130" s="619">
        <v>0.01</v>
      </c>
      <c r="Q130" s="623" t="s">
        <v>4207</v>
      </c>
      <c r="R130" s="604"/>
      <c r="S130" s="521" t="str">
        <f t="shared" si="12"/>
        <v>Não Qualificado</v>
      </c>
      <c r="T130" s="521" t="s">
        <v>99</v>
      </c>
      <c r="U130" s="521" t="s">
        <v>2923</v>
      </c>
      <c r="V130" s="521" t="s">
        <v>29</v>
      </c>
      <c r="W130" s="605" t="s">
        <v>3808</v>
      </c>
      <c r="X130" s="605" t="s">
        <v>3808</v>
      </c>
      <c r="Y130" s="605" t="s">
        <v>3808</v>
      </c>
      <c r="Z130" s="605" t="s">
        <v>3808</v>
      </c>
      <c r="AA130" s="605" t="s">
        <v>3808</v>
      </c>
      <c r="AB130" s="605" t="s">
        <v>3808</v>
      </c>
      <c r="AC130" s="605" t="s">
        <v>3808</v>
      </c>
      <c r="AD130" s="605" t="s">
        <v>3808</v>
      </c>
      <c r="AE130" s="605" t="s">
        <v>3808</v>
      </c>
      <c r="AF130" s="605" t="s">
        <v>3808</v>
      </c>
      <c r="AG130" s="605" t="s">
        <v>3808</v>
      </c>
      <c r="AH130" s="605" t="s">
        <v>4208</v>
      </c>
      <c r="AI130" s="605" t="s">
        <v>4209</v>
      </c>
      <c r="AJ130" s="605" t="s">
        <v>4210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3798</v>
      </c>
      <c r="B131" s="78" t="s">
        <v>4211</v>
      </c>
      <c r="C131" s="563" t="s">
        <v>4212</v>
      </c>
      <c r="D131" s="565">
        <v>5537937.0</v>
      </c>
      <c r="E131" s="521" t="s">
        <v>18</v>
      </c>
      <c r="F131" s="521" t="s">
        <v>29</v>
      </c>
      <c r="G131" s="521" t="s">
        <v>4213</v>
      </c>
      <c r="H131" s="521">
        <f>IFERROR(VLOOKUP(G131,'Cadastro de assessores'!A:B,2,FALSE),"Não Cadastrado")</f>
        <v>12335</v>
      </c>
      <c r="I131" s="521"/>
      <c r="J131" s="51" t="s">
        <v>180</v>
      </c>
      <c r="K131" s="521" t="s">
        <v>2545</v>
      </c>
      <c r="L131" s="609">
        <v>44323.0</v>
      </c>
      <c r="M131" s="609">
        <v>44323.0</v>
      </c>
      <c r="N131" s="609">
        <v>44725.0</v>
      </c>
      <c r="O131" s="521" t="s">
        <v>3812</v>
      </c>
      <c r="P131" s="603">
        <v>0.007</v>
      </c>
      <c r="Q131" s="224" t="s">
        <v>4214</v>
      </c>
      <c r="R131" s="604"/>
      <c r="S131" s="521" t="str">
        <f t="shared" si="12"/>
        <v>Não Qualificado</v>
      </c>
      <c r="T131" s="521" t="s">
        <v>99</v>
      </c>
      <c r="U131" s="565" t="s">
        <v>4035</v>
      </c>
      <c r="V131" s="565" t="s">
        <v>494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3798</v>
      </c>
      <c r="B132" s="78" t="s">
        <v>4215</v>
      </c>
      <c r="C132" s="607" t="s">
        <v>4216</v>
      </c>
      <c r="D132" s="521">
        <v>4440692.0</v>
      </c>
      <c r="E132" s="521" t="s">
        <v>18</v>
      </c>
      <c r="F132" s="521" t="s">
        <v>29</v>
      </c>
      <c r="G132" s="521" t="s">
        <v>3805</v>
      </c>
      <c r="H132" s="521" t="str">
        <f>IFERROR(VLOOKUP(G132,'Cadastro de assessores'!A:B,2,FALSE),"Não Cadastrado")</f>
        <v>17679</v>
      </c>
      <c r="I132" s="521"/>
      <c r="J132" s="51" t="s">
        <v>180</v>
      </c>
      <c r="K132" s="521" t="s">
        <v>2545</v>
      </c>
      <c r="L132" s="609">
        <v>44085.0</v>
      </c>
      <c r="M132" s="609">
        <v>44085.0</v>
      </c>
      <c r="N132" s="609">
        <v>44447.0</v>
      </c>
      <c r="O132" s="521" t="s">
        <v>3812</v>
      </c>
      <c r="P132" s="603">
        <v>0.007</v>
      </c>
      <c r="Q132" s="610" t="s">
        <v>4217</v>
      </c>
      <c r="R132" s="604"/>
      <c r="S132" s="521" t="str">
        <f t="shared" si="12"/>
        <v>Qualificado</v>
      </c>
      <c r="T132" s="521" t="s">
        <v>99</v>
      </c>
      <c r="U132" s="521" t="s">
        <v>4218</v>
      </c>
      <c r="V132" s="521" t="s">
        <v>3652</v>
      </c>
      <c r="W132" s="605" t="s">
        <v>3808</v>
      </c>
      <c r="X132" s="605" t="s">
        <v>3808</v>
      </c>
      <c r="Y132" s="605" t="s">
        <v>3808</v>
      </c>
      <c r="Z132" s="605" t="s">
        <v>3808</v>
      </c>
      <c r="AA132" s="605" t="s">
        <v>3808</v>
      </c>
      <c r="AB132" s="605" t="s">
        <v>3808</v>
      </c>
      <c r="AC132" s="605" t="s">
        <v>3808</v>
      </c>
      <c r="AD132" s="605" t="s">
        <v>3808</v>
      </c>
      <c r="AE132" s="605" t="s">
        <v>3808</v>
      </c>
      <c r="AF132" s="605" t="s">
        <v>3808</v>
      </c>
      <c r="AG132" s="605" t="s">
        <v>3808</v>
      </c>
      <c r="AH132" s="605" t="s">
        <v>4219</v>
      </c>
      <c r="AI132" s="605" t="s">
        <v>4220</v>
      </c>
      <c r="AJ132" s="605" t="s">
        <v>4221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2548</v>
      </c>
      <c r="BE132" s="449" t="s">
        <v>2548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3798</v>
      </c>
      <c r="B133" s="78" t="s">
        <v>4222</v>
      </c>
      <c r="C133" s="607" t="s">
        <v>4223</v>
      </c>
      <c r="D133" s="521">
        <v>4571776.0</v>
      </c>
      <c r="E133" s="511" t="s">
        <v>95</v>
      </c>
      <c r="F133" s="511" t="s">
        <v>29</v>
      </c>
      <c r="G133" s="511" t="s">
        <v>3641</v>
      </c>
      <c r="H133" s="511" t="str">
        <f>IFERROR(VLOOKUP(G133,'Cadastro de assessores'!A:B,2,FALSE),"Não Cadastrado")</f>
        <v>14574</v>
      </c>
      <c r="I133" s="511"/>
      <c r="J133" s="51" t="s">
        <v>3801</v>
      </c>
      <c r="K133" s="521" t="s">
        <v>140</v>
      </c>
      <c r="L133" s="521" t="s">
        <v>2582</v>
      </c>
      <c r="M133" s="630" t="s">
        <v>2581</v>
      </c>
      <c r="N133" s="521"/>
      <c r="O133" s="521" t="s">
        <v>3814</v>
      </c>
      <c r="P133" s="603">
        <v>0.012</v>
      </c>
      <c r="Q133" s="610"/>
      <c r="R133" s="604"/>
      <c r="S133" s="521" t="str">
        <f t="shared" si="12"/>
        <v/>
      </c>
      <c r="T133" s="521" t="s">
        <v>99</v>
      </c>
      <c r="U133" s="521" t="s">
        <v>2562</v>
      </c>
      <c r="V133" s="521" t="s">
        <v>29</v>
      </c>
      <c r="W133" s="605" t="s">
        <v>3808</v>
      </c>
      <c r="X133" s="605" t="s">
        <v>3808</v>
      </c>
      <c r="Y133" s="605" t="s">
        <v>3808</v>
      </c>
      <c r="Z133" s="605" t="s">
        <v>3808</v>
      </c>
      <c r="AA133" s="605" t="s">
        <v>3808</v>
      </c>
      <c r="AB133" s="605" t="s">
        <v>3808</v>
      </c>
      <c r="AC133" s="605" t="s">
        <v>3808</v>
      </c>
      <c r="AD133" s="605" t="s">
        <v>3808</v>
      </c>
      <c r="AE133" s="605" t="s">
        <v>3808</v>
      </c>
      <c r="AF133" s="605" t="s">
        <v>3808</v>
      </c>
      <c r="AG133" s="605" t="s">
        <v>3808</v>
      </c>
      <c r="AH133" s="605" t="s">
        <v>3808</v>
      </c>
      <c r="AI133" s="605" t="s">
        <v>3808</v>
      </c>
      <c r="AJ133" s="605" t="s">
        <v>3808</v>
      </c>
      <c r="AK133" s="449" t="s">
        <v>2582</v>
      </c>
      <c r="AL133" s="449"/>
      <c r="AM133" s="449" t="s">
        <v>2582</v>
      </c>
      <c r="AN133" s="449" t="s">
        <v>2582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2548</v>
      </c>
      <c r="BE133" s="449" t="s">
        <v>2548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3798</v>
      </c>
      <c r="B134" s="78" t="s">
        <v>2822</v>
      </c>
      <c r="C134" s="607" t="s">
        <v>2820</v>
      </c>
      <c r="D134" s="521">
        <v>4327504.0</v>
      </c>
      <c r="E134" s="521" t="s">
        <v>2531</v>
      </c>
      <c r="F134" s="521" t="s">
        <v>29</v>
      </c>
      <c r="G134" s="521" t="s">
        <v>2531</v>
      </c>
      <c r="H134" s="521" t="str">
        <f>IFERROR(VLOOKUP(G134,'Cadastro de assessores'!A:B,2,FALSE),"Não Cadastrado")</f>
        <v>18986</v>
      </c>
      <c r="I134" s="521"/>
      <c r="J134" s="51" t="s">
        <v>180</v>
      </c>
      <c r="K134" s="521" t="s">
        <v>2545</v>
      </c>
      <c r="L134" s="609">
        <v>44043.0</v>
      </c>
      <c r="M134" s="609">
        <v>44043.0</v>
      </c>
      <c r="N134" s="609">
        <v>44085.0</v>
      </c>
      <c r="O134" s="521" t="s">
        <v>3806</v>
      </c>
      <c r="P134" s="603">
        <v>0.015</v>
      </c>
      <c r="Q134" s="610" t="s">
        <v>4224</v>
      </c>
      <c r="R134" s="604"/>
      <c r="S134" s="521" t="str">
        <f t="shared" si="12"/>
        <v>Não Qualificado</v>
      </c>
      <c r="T134" s="521" t="s">
        <v>99</v>
      </c>
      <c r="U134" s="521" t="s">
        <v>2823</v>
      </c>
      <c r="V134" s="521" t="s">
        <v>19</v>
      </c>
      <c r="W134" s="605" t="s">
        <v>3808</v>
      </c>
      <c r="X134" s="605" t="s">
        <v>3808</v>
      </c>
      <c r="Y134" s="605" t="s">
        <v>3808</v>
      </c>
      <c r="Z134" s="605" t="s">
        <v>3808</v>
      </c>
      <c r="AA134" s="605" t="s">
        <v>3808</v>
      </c>
      <c r="AB134" s="605" t="s">
        <v>3808</v>
      </c>
      <c r="AC134" s="605" t="s">
        <v>3808</v>
      </c>
      <c r="AD134" s="605" t="s">
        <v>3808</v>
      </c>
      <c r="AE134" s="605" t="s">
        <v>3808</v>
      </c>
      <c r="AF134" s="605" t="s">
        <v>4225</v>
      </c>
      <c r="AG134" s="605" t="s">
        <v>4226</v>
      </c>
      <c r="AH134" s="605"/>
      <c r="AI134" s="605"/>
      <c r="AJ134" s="605"/>
      <c r="AK134" s="449" t="s">
        <v>2582</v>
      </c>
      <c r="AL134" s="449">
        <v>492751.44</v>
      </c>
      <c r="AM134" s="449" t="s">
        <v>2582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2548</v>
      </c>
      <c r="BE134" s="449" t="s">
        <v>2548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3798</v>
      </c>
      <c r="B135" s="78" t="s">
        <v>4227</v>
      </c>
      <c r="C135" s="563" t="s">
        <v>4228</v>
      </c>
      <c r="D135" s="510">
        <v>6489178.0</v>
      </c>
      <c r="E135" s="521" t="s">
        <v>18</v>
      </c>
      <c r="F135" s="510" t="s">
        <v>19</v>
      </c>
      <c r="G135" s="521" t="s">
        <v>4130</v>
      </c>
      <c r="H135" s="521" t="str">
        <f>IFERROR(VLOOKUP(G135,'Cadastro de assessores'!A:B,2,FALSE),"Não Cadastrado")</f>
        <v>14294</v>
      </c>
      <c r="I135" s="521"/>
      <c r="J135" s="51" t="s">
        <v>180</v>
      </c>
      <c r="K135" s="521" t="s">
        <v>2545</v>
      </c>
      <c r="L135" s="609">
        <v>44462.0</v>
      </c>
      <c r="M135" s="609">
        <v>44462.0</v>
      </c>
      <c r="N135" s="609">
        <v>44762.0</v>
      </c>
      <c r="O135" s="521" t="s">
        <v>3806</v>
      </c>
      <c r="P135" s="603">
        <v>0.015</v>
      </c>
      <c r="Q135" s="224" t="s">
        <v>4229</v>
      </c>
      <c r="R135" s="604"/>
      <c r="S135" s="521" t="str">
        <f t="shared" si="12"/>
        <v>Não Qualificado</v>
      </c>
      <c r="T135" s="521" t="s">
        <v>99</v>
      </c>
      <c r="U135" s="521" t="s">
        <v>2823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3798</v>
      </c>
      <c r="B136" s="78" t="s">
        <v>4230</v>
      </c>
      <c r="C136" s="607" t="s">
        <v>4231</v>
      </c>
      <c r="D136" s="521">
        <v>4696943.0</v>
      </c>
      <c r="E136" s="511" t="s">
        <v>95</v>
      </c>
      <c r="F136" s="511" t="s">
        <v>29</v>
      </c>
      <c r="G136" s="511" t="s">
        <v>4065</v>
      </c>
      <c r="H136" s="511" t="str">
        <f>IFERROR(VLOOKUP(G136,'Cadastro de assessores'!A:B,2,FALSE),"Não Cadastrado")</f>
        <v>17243</v>
      </c>
      <c r="I136" s="511"/>
      <c r="J136" s="51" t="s">
        <v>3801</v>
      </c>
      <c r="K136" s="521" t="s">
        <v>140</v>
      </c>
      <c r="L136" s="602">
        <v>44194.0</v>
      </c>
      <c r="M136" s="602">
        <v>44194.0</v>
      </c>
      <c r="N136" s="521"/>
      <c r="O136" s="521" t="s">
        <v>3806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99</v>
      </c>
      <c r="U136" s="521" t="s">
        <v>2573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3808</v>
      </c>
      <c r="AJ136" s="605"/>
      <c r="AK136" s="449" t="s">
        <v>2582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3798</v>
      </c>
      <c r="B137" s="78" t="s">
        <v>4232</v>
      </c>
      <c r="C137" s="607" t="s">
        <v>4233</v>
      </c>
      <c r="D137" s="521">
        <v>4422652.0</v>
      </c>
      <c r="E137" s="511" t="s">
        <v>18</v>
      </c>
      <c r="F137" s="511" t="s">
        <v>29</v>
      </c>
      <c r="G137" s="511" t="s">
        <v>3805</v>
      </c>
      <c r="H137" s="511" t="str">
        <f>IFERROR(VLOOKUP(G137,'Cadastro de assessores'!A:B,2,FALSE),"Não Cadastrado")</f>
        <v>17679</v>
      </c>
      <c r="I137" s="511"/>
      <c r="J137" s="51" t="s">
        <v>3801</v>
      </c>
      <c r="K137" s="521" t="s">
        <v>140</v>
      </c>
      <c r="L137" s="601">
        <v>44071.0</v>
      </c>
      <c r="M137" s="601">
        <v>44075.0</v>
      </c>
      <c r="N137" s="521"/>
      <c r="O137" s="521" t="s">
        <v>3806</v>
      </c>
      <c r="P137" s="619">
        <v>0.014</v>
      </c>
      <c r="Q137" s="610" t="s">
        <v>4234</v>
      </c>
      <c r="R137" s="604"/>
      <c r="S137" s="521" t="str">
        <f t="shared" si="12"/>
        <v>Não Qualificado</v>
      </c>
      <c r="T137" s="521" t="s">
        <v>99</v>
      </c>
      <c r="U137" s="521" t="s">
        <v>4035</v>
      </c>
      <c r="V137" s="521" t="s">
        <v>494</v>
      </c>
      <c r="W137" s="605" t="s">
        <v>3808</v>
      </c>
      <c r="X137" s="605" t="s">
        <v>3808</v>
      </c>
      <c r="Y137" s="605" t="s">
        <v>3808</v>
      </c>
      <c r="Z137" s="605" t="s">
        <v>3808</v>
      </c>
      <c r="AA137" s="605" t="s">
        <v>3808</v>
      </c>
      <c r="AB137" s="605" t="s">
        <v>3808</v>
      </c>
      <c r="AC137" s="605" t="s">
        <v>3808</v>
      </c>
      <c r="AD137" s="605" t="s">
        <v>3808</v>
      </c>
      <c r="AE137" s="605" t="s">
        <v>3808</v>
      </c>
      <c r="AF137" s="605" t="s">
        <v>3808</v>
      </c>
      <c r="AG137" s="605" t="s">
        <v>4235</v>
      </c>
      <c r="AH137" s="605" t="s">
        <v>4236</v>
      </c>
      <c r="AI137" s="605" t="s">
        <v>4237</v>
      </c>
      <c r="AJ137" s="605" t="s">
        <v>4238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3798</v>
      </c>
      <c r="B138" s="78" t="s">
        <v>792</v>
      </c>
      <c r="C138" s="563" t="s">
        <v>790</v>
      </c>
      <c r="D138" s="613">
        <v>8118585.0</v>
      </c>
      <c r="E138" s="511" t="s">
        <v>18</v>
      </c>
      <c r="F138" s="511" t="s">
        <v>29</v>
      </c>
      <c r="G138" s="511" t="s">
        <v>162</v>
      </c>
      <c r="H138" s="511">
        <f>IFERROR(VLOOKUP(G138,'Cadastro de assessores'!A:B,2,FALSE),"Não Cadastrado")</f>
        <v>12344</v>
      </c>
      <c r="I138" s="511"/>
      <c r="J138" s="51" t="s">
        <v>3801</v>
      </c>
      <c r="K138" s="511" t="s">
        <v>97</v>
      </c>
      <c r="L138" s="614">
        <v>44638.0</v>
      </c>
      <c r="M138" s="614">
        <v>44657.0</v>
      </c>
      <c r="N138" s="645"/>
      <c r="O138" s="645" t="s">
        <v>797</v>
      </c>
      <c r="P138" s="603">
        <v>0.01</v>
      </c>
      <c r="Q138" s="610" t="s">
        <v>4239</v>
      </c>
      <c r="R138" s="604"/>
      <c r="S138" s="521" t="str">
        <f t="shared" si="12"/>
        <v>Não Qualificado</v>
      </c>
      <c r="T138" s="521" t="s">
        <v>99</v>
      </c>
      <c r="U138" s="521" t="s">
        <v>2562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2548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3798</v>
      </c>
      <c r="B139" s="78" t="s">
        <v>792</v>
      </c>
      <c r="C139" s="607" t="s">
        <v>790</v>
      </c>
      <c r="D139" s="521">
        <v>4468606.0</v>
      </c>
      <c r="E139" s="511" t="s">
        <v>18</v>
      </c>
      <c r="F139" s="511" t="s">
        <v>29</v>
      </c>
      <c r="G139" s="511" t="s">
        <v>162</v>
      </c>
      <c r="H139" s="511">
        <f>IFERROR(VLOOKUP(G139,'Cadastro de assessores'!A:B,2,FALSE),"Não Cadastrado")</f>
        <v>12344</v>
      </c>
      <c r="I139" s="511"/>
      <c r="J139" s="51" t="s">
        <v>3801</v>
      </c>
      <c r="K139" s="511" t="s">
        <v>97</v>
      </c>
      <c r="L139" s="601">
        <v>44106.0</v>
      </c>
      <c r="M139" s="601">
        <v>44106.0</v>
      </c>
      <c r="N139" s="565"/>
      <c r="O139" s="565" t="s">
        <v>3812</v>
      </c>
      <c r="P139" s="603">
        <v>0.007</v>
      </c>
      <c r="Q139" s="610" t="s">
        <v>4240</v>
      </c>
      <c r="R139" s="604"/>
      <c r="S139" s="521" t="str">
        <f t="shared" si="12"/>
        <v>Não Qualificado</v>
      </c>
      <c r="T139" s="521" t="s">
        <v>99</v>
      </c>
      <c r="U139" s="521" t="s">
        <v>2562</v>
      </c>
      <c r="V139" s="521" t="s">
        <v>29</v>
      </c>
      <c r="W139" s="605" t="s">
        <v>3808</v>
      </c>
      <c r="X139" s="605" t="s">
        <v>3808</v>
      </c>
      <c r="Y139" s="605" t="s">
        <v>3808</v>
      </c>
      <c r="Z139" s="605" t="s">
        <v>3808</v>
      </c>
      <c r="AA139" s="605" t="s">
        <v>3808</v>
      </c>
      <c r="AB139" s="605" t="s">
        <v>3808</v>
      </c>
      <c r="AC139" s="605" t="s">
        <v>3808</v>
      </c>
      <c r="AD139" s="605" t="s">
        <v>3808</v>
      </c>
      <c r="AE139" s="605" t="s">
        <v>3808</v>
      </c>
      <c r="AF139" s="605" t="s">
        <v>3808</v>
      </c>
      <c r="AG139" s="605" t="s">
        <v>3808</v>
      </c>
      <c r="AH139" s="605" t="s">
        <v>3808</v>
      </c>
      <c r="AI139" s="605" t="s">
        <v>4241</v>
      </c>
      <c r="AJ139" s="605" t="s">
        <v>4242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3798</v>
      </c>
      <c r="B140" s="78" t="s">
        <v>792</v>
      </c>
      <c r="C140" s="607" t="s">
        <v>790</v>
      </c>
      <c r="D140" s="565">
        <v>7519150.0</v>
      </c>
      <c r="E140" s="511" t="s">
        <v>18</v>
      </c>
      <c r="F140" s="511" t="s">
        <v>29</v>
      </c>
      <c r="G140" s="565" t="s">
        <v>162</v>
      </c>
      <c r="H140" s="511">
        <f>IFERROR(VLOOKUP(G140,'Cadastro de assessores'!A:B,2,FALSE),"Não Cadastrado")</f>
        <v>12344</v>
      </c>
      <c r="I140" s="511"/>
      <c r="J140" s="51" t="s">
        <v>3801</v>
      </c>
      <c r="K140" s="511" t="s">
        <v>97</v>
      </c>
      <c r="L140" s="601">
        <v>44578.0</v>
      </c>
      <c r="M140" s="601">
        <v>44578.0</v>
      </c>
      <c r="N140" s="565"/>
      <c r="O140" s="565" t="s">
        <v>3812</v>
      </c>
      <c r="P140" s="603">
        <v>0.01</v>
      </c>
      <c r="Q140" s="610" t="s">
        <v>4243</v>
      </c>
      <c r="R140" s="604"/>
      <c r="S140" s="521" t="str">
        <f t="shared" si="12"/>
        <v/>
      </c>
      <c r="T140" s="521" t="s">
        <v>99</v>
      </c>
      <c r="U140" s="521" t="s">
        <v>2562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3798</v>
      </c>
      <c r="B141" s="78" t="s">
        <v>792</v>
      </c>
      <c r="C141" s="607" t="s">
        <v>790</v>
      </c>
      <c r="D141" s="565">
        <v>96891.0</v>
      </c>
      <c r="E141" s="511" t="s">
        <v>18</v>
      </c>
      <c r="F141" s="511" t="s">
        <v>29</v>
      </c>
      <c r="G141" s="565" t="s">
        <v>162</v>
      </c>
      <c r="H141" s="511">
        <f>IFERROR(VLOOKUP(G141,'Cadastro de assessores'!A:B,2,FALSE),"Não Cadastrado")</f>
        <v>12344</v>
      </c>
      <c r="I141" s="511"/>
      <c r="J141" s="51" t="s">
        <v>3801</v>
      </c>
      <c r="K141" s="511" t="s">
        <v>97</v>
      </c>
      <c r="L141" s="601">
        <v>44614.0</v>
      </c>
      <c r="M141" s="601">
        <v>44614.0</v>
      </c>
      <c r="N141" s="617"/>
      <c r="O141" s="617" t="s">
        <v>3812</v>
      </c>
      <c r="P141" s="603">
        <v>0.007</v>
      </c>
      <c r="Q141" s="224" t="s">
        <v>4244</v>
      </c>
      <c r="R141" s="604"/>
      <c r="S141" s="521" t="str">
        <f t="shared" si="12"/>
        <v>Não Qualificado</v>
      </c>
      <c r="T141" s="521" t="s">
        <v>99</v>
      </c>
      <c r="U141" s="521" t="s">
        <v>2562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3798</v>
      </c>
      <c r="B142" s="78" t="s">
        <v>792</v>
      </c>
      <c r="C142" s="607" t="s">
        <v>790</v>
      </c>
      <c r="D142" s="565">
        <v>7032894.0</v>
      </c>
      <c r="E142" s="511" t="s">
        <v>18</v>
      </c>
      <c r="F142" s="511" t="s">
        <v>29</v>
      </c>
      <c r="G142" s="565" t="s">
        <v>162</v>
      </c>
      <c r="H142" s="511">
        <f>IFERROR(VLOOKUP(G142,'Cadastro de assessores'!A:B,2,FALSE),"Não Cadastrado")</f>
        <v>12344</v>
      </c>
      <c r="I142" s="511"/>
      <c r="J142" s="46" t="s">
        <v>97</v>
      </c>
      <c r="K142" s="511" t="s">
        <v>97</v>
      </c>
      <c r="L142" s="614">
        <v>44504.0</v>
      </c>
      <c r="M142" s="614">
        <v>44508.0</v>
      </c>
      <c r="N142" s="565"/>
      <c r="O142" s="565" t="s">
        <v>3818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99</v>
      </c>
      <c r="U142" s="521" t="s">
        <v>2562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3798</v>
      </c>
      <c r="B143" s="78" t="s">
        <v>812</v>
      </c>
      <c r="C143" s="607" t="s">
        <v>810</v>
      </c>
      <c r="D143" s="521">
        <v>8853992.0</v>
      </c>
      <c r="E143" s="521" t="s">
        <v>18</v>
      </c>
      <c r="F143" s="521" t="s">
        <v>19</v>
      </c>
      <c r="G143" s="521" t="s">
        <v>113</v>
      </c>
      <c r="H143" s="511" t="str">
        <f>IFERROR(VLOOKUP(G143,'Cadastro de assessores'!A:B,2,FALSE),"Não Cadastrado")</f>
        <v>18890</v>
      </c>
      <c r="I143" s="521"/>
      <c r="J143" s="51" t="s">
        <v>3801</v>
      </c>
      <c r="K143" s="521"/>
      <c r="L143" s="609"/>
      <c r="M143" s="609">
        <v>44847.0</v>
      </c>
      <c r="N143" s="566"/>
      <c r="O143" s="565" t="s">
        <v>3812</v>
      </c>
      <c r="P143" s="603">
        <v>0.01</v>
      </c>
      <c r="Q143" s="610" t="s">
        <v>3910</v>
      </c>
      <c r="R143" s="604"/>
      <c r="S143" s="521"/>
      <c r="T143" s="521"/>
      <c r="U143" s="521"/>
      <c r="V143" s="521" t="s">
        <v>448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3798</v>
      </c>
      <c r="B144" s="78" t="s">
        <v>4245</v>
      </c>
      <c r="C144" s="607" t="s">
        <v>4246</v>
      </c>
      <c r="D144" s="521">
        <v>4706119.0</v>
      </c>
      <c r="E144" s="521" t="s">
        <v>18</v>
      </c>
      <c r="F144" s="521" t="s">
        <v>29</v>
      </c>
      <c r="G144" s="521" t="s">
        <v>3805</v>
      </c>
      <c r="H144" s="521" t="str">
        <f>IFERROR(VLOOKUP(G144,'Cadastro de assessores'!A:B,2,FALSE),"Não Cadastrado")</f>
        <v>17679</v>
      </c>
      <c r="I144" s="521"/>
      <c r="J144" s="51" t="s">
        <v>180</v>
      </c>
      <c r="K144" s="521" t="s">
        <v>2545</v>
      </c>
      <c r="L144" s="609">
        <v>44203.0</v>
      </c>
      <c r="M144" s="609">
        <v>44203.0</v>
      </c>
      <c r="N144" s="566">
        <v>44450.0</v>
      </c>
      <c r="O144" s="565" t="s">
        <v>3847</v>
      </c>
      <c r="P144" s="603">
        <v>0.008</v>
      </c>
      <c r="Q144" s="610" t="s">
        <v>4247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99</v>
      </c>
      <c r="U144" s="521" t="s">
        <v>2646</v>
      </c>
      <c r="V144" s="521" t="s">
        <v>780</v>
      </c>
      <c r="W144" s="605" t="s">
        <v>3808</v>
      </c>
      <c r="X144" s="605" t="s">
        <v>3808</v>
      </c>
      <c r="Y144" s="605" t="s">
        <v>3808</v>
      </c>
      <c r="Z144" s="605" t="s">
        <v>3808</v>
      </c>
      <c r="AA144" s="605" t="s">
        <v>3808</v>
      </c>
      <c r="AB144" s="605" t="s">
        <v>3808</v>
      </c>
      <c r="AC144" s="605" t="s">
        <v>3808</v>
      </c>
      <c r="AD144" s="605" t="s">
        <v>3808</v>
      </c>
      <c r="AE144" s="605" t="s">
        <v>3808</v>
      </c>
      <c r="AF144" s="605" t="s">
        <v>3808</v>
      </c>
      <c r="AG144" s="605" t="s">
        <v>3808</v>
      </c>
      <c r="AH144" s="605" t="s">
        <v>3808</v>
      </c>
      <c r="AI144" s="605" t="s">
        <v>3808</v>
      </c>
      <c r="AJ144" s="605" t="s">
        <v>3808</v>
      </c>
      <c r="AK144" s="449" t="s">
        <v>2582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2548</v>
      </c>
      <c r="BE144" s="449" t="s">
        <v>2548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3798</v>
      </c>
      <c r="B145" s="78" t="s">
        <v>4245</v>
      </c>
      <c r="C145" s="607" t="s">
        <v>4246</v>
      </c>
      <c r="D145" s="521">
        <v>4728915.0</v>
      </c>
      <c r="E145" s="521" t="s">
        <v>18</v>
      </c>
      <c r="F145" s="521" t="s">
        <v>29</v>
      </c>
      <c r="G145" s="521" t="s">
        <v>3805</v>
      </c>
      <c r="H145" s="521" t="str">
        <f>IFERROR(VLOOKUP(G145,'Cadastro de assessores'!A:B,2,FALSE),"Não Cadastrado")</f>
        <v>17679</v>
      </c>
      <c r="I145" s="521"/>
      <c r="J145" s="51" t="s">
        <v>180</v>
      </c>
      <c r="K145" s="521" t="s">
        <v>2545</v>
      </c>
      <c r="L145" s="609">
        <v>44203.0</v>
      </c>
      <c r="M145" s="609">
        <v>44203.0</v>
      </c>
      <c r="N145" s="566">
        <v>44450.0</v>
      </c>
      <c r="O145" s="521" t="s">
        <v>3806</v>
      </c>
      <c r="P145" s="603">
        <v>0.015</v>
      </c>
      <c r="Q145" s="610" t="s">
        <v>4247</v>
      </c>
      <c r="R145" s="604"/>
      <c r="S145" s="521" t="str">
        <f t="shared" si="13"/>
        <v>Não Qualificado</v>
      </c>
      <c r="T145" s="521" t="s">
        <v>99</v>
      </c>
      <c r="U145" s="521" t="s">
        <v>2646</v>
      </c>
      <c r="V145" s="521" t="s">
        <v>780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2548</v>
      </c>
      <c r="BE145" s="449" t="s">
        <v>2548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3798</v>
      </c>
      <c r="B146" s="78" t="s">
        <v>4248</v>
      </c>
      <c r="C146" s="607" t="s">
        <v>4249</v>
      </c>
      <c r="D146" s="521">
        <v>3221916.0</v>
      </c>
      <c r="E146" s="511" t="s">
        <v>18</v>
      </c>
      <c r="F146" s="511" t="s">
        <v>29</v>
      </c>
      <c r="G146" s="511" t="s">
        <v>3805</v>
      </c>
      <c r="H146" s="511" t="str">
        <f>IFERROR(VLOOKUP(G146,'Cadastro de assessores'!A:B,2,FALSE),"Não Cadastrado")</f>
        <v>17679</v>
      </c>
      <c r="I146" s="511"/>
      <c r="J146" s="51" t="s">
        <v>3801</v>
      </c>
      <c r="K146" s="521" t="s">
        <v>140</v>
      </c>
      <c r="L146" s="521" t="s">
        <v>2582</v>
      </c>
      <c r="M146" s="630" t="s">
        <v>2581</v>
      </c>
      <c r="N146" s="521"/>
      <c r="O146" s="521" t="s">
        <v>3806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99</v>
      </c>
      <c r="U146" s="521" t="s">
        <v>4218</v>
      </c>
      <c r="V146" s="521" t="s">
        <v>3652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2582</v>
      </c>
      <c r="AN146" s="449" t="s">
        <v>2582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2548</v>
      </c>
      <c r="BE146" s="449" t="s">
        <v>2548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3798</v>
      </c>
      <c r="B147" s="78" t="s">
        <v>4250</v>
      </c>
      <c r="C147" s="607" t="s">
        <v>4251</v>
      </c>
      <c r="D147" s="521">
        <v>4668132.0</v>
      </c>
      <c r="E147" s="521" t="s">
        <v>18</v>
      </c>
      <c r="F147" s="521" t="s">
        <v>29</v>
      </c>
      <c r="G147" s="521" t="s">
        <v>3805</v>
      </c>
      <c r="H147" s="521" t="str">
        <f>IFERROR(VLOOKUP(G147,'Cadastro de assessores'!A:B,2,FALSE),"Não Cadastrado")</f>
        <v>17679</v>
      </c>
      <c r="I147" s="521"/>
      <c r="J147" s="51" t="s">
        <v>180</v>
      </c>
      <c r="K147" s="521" t="s">
        <v>2545</v>
      </c>
      <c r="L147" s="609">
        <v>44202.0</v>
      </c>
      <c r="M147" s="609">
        <v>44202.0</v>
      </c>
      <c r="N147" s="609">
        <v>44453.0</v>
      </c>
      <c r="O147" s="521" t="s">
        <v>3806</v>
      </c>
      <c r="P147" s="603">
        <v>0.015</v>
      </c>
      <c r="Q147" s="610" t="s">
        <v>4252</v>
      </c>
      <c r="R147" s="604"/>
      <c r="S147" s="521" t="str">
        <f t="shared" si="13"/>
        <v>Não Qualificado</v>
      </c>
      <c r="T147" s="521" t="s">
        <v>99</v>
      </c>
      <c r="U147" s="521" t="s">
        <v>4218</v>
      </c>
      <c r="V147" s="521" t="s">
        <v>3652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2548</v>
      </c>
      <c r="BE147" s="449" t="s">
        <v>2548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3798</v>
      </c>
      <c r="B148" s="78" t="s">
        <v>4253</v>
      </c>
      <c r="C148" s="607" t="s">
        <v>4254</v>
      </c>
      <c r="D148" s="521">
        <v>4403283.0</v>
      </c>
      <c r="E148" s="521" t="s">
        <v>95</v>
      </c>
      <c r="F148" s="521" t="s">
        <v>29</v>
      </c>
      <c r="G148" s="521" t="s">
        <v>3856</v>
      </c>
      <c r="H148" s="521" t="str">
        <f>IFERROR(VLOOKUP(G148,'Cadastro de assessores'!A:B,2,FALSE),"Não Cadastrado")</f>
        <v>1441</v>
      </c>
      <c r="I148" s="521"/>
      <c r="J148" s="51" t="s">
        <v>180</v>
      </c>
      <c r="K148" s="521" t="s">
        <v>2545</v>
      </c>
      <c r="L148" s="609">
        <v>44075.0</v>
      </c>
      <c r="M148" s="609">
        <v>44075.0</v>
      </c>
      <c r="N148" s="566">
        <v>44537.0</v>
      </c>
      <c r="O148" s="565" t="s">
        <v>3802</v>
      </c>
      <c r="P148" s="603">
        <v>0.02</v>
      </c>
      <c r="Q148" s="610" t="s">
        <v>4255</v>
      </c>
      <c r="R148" s="604"/>
      <c r="S148" s="521" t="str">
        <f t="shared" si="13"/>
        <v/>
      </c>
      <c r="T148" s="521" t="s">
        <v>99</v>
      </c>
      <c r="U148" s="521" t="s">
        <v>4090</v>
      </c>
      <c r="V148" s="521" t="s">
        <v>145</v>
      </c>
      <c r="W148" s="605" t="s">
        <v>3808</v>
      </c>
      <c r="X148" s="605" t="s">
        <v>3808</v>
      </c>
      <c r="Y148" s="605" t="s">
        <v>3808</v>
      </c>
      <c r="Z148" s="605" t="s">
        <v>3808</v>
      </c>
      <c r="AA148" s="605" t="s">
        <v>3808</v>
      </c>
      <c r="AB148" s="605" t="s">
        <v>3808</v>
      </c>
      <c r="AC148" s="605" t="s">
        <v>3808</v>
      </c>
      <c r="AD148" s="605" t="s">
        <v>3808</v>
      </c>
      <c r="AE148" s="605" t="s">
        <v>3808</v>
      </c>
      <c r="AF148" s="605" t="s">
        <v>3808</v>
      </c>
      <c r="AG148" s="605" t="s">
        <v>4256</v>
      </c>
      <c r="AH148" s="605" t="s">
        <v>4257</v>
      </c>
      <c r="AI148" s="605" t="s">
        <v>4258</v>
      </c>
      <c r="AJ148" s="605" t="s">
        <v>4259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2548</v>
      </c>
      <c r="BE148" s="449" t="s">
        <v>2548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3798</v>
      </c>
      <c r="B149" s="78" t="s">
        <v>838</v>
      </c>
      <c r="C149" s="563" t="s">
        <v>4260</v>
      </c>
      <c r="D149" s="565">
        <v>5183783.0</v>
      </c>
      <c r="E149" s="600" t="s">
        <v>95</v>
      </c>
      <c r="F149" s="600" t="s">
        <v>29</v>
      </c>
      <c r="G149" s="511" t="s">
        <v>4261</v>
      </c>
      <c r="H149" s="511">
        <f>IFERROR(VLOOKUP(G149,'Cadastro de assessores'!A:B,2,FALSE),"Não Cadastrado")</f>
        <v>12330</v>
      </c>
      <c r="I149" s="511"/>
      <c r="J149" s="51" t="s">
        <v>3801</v>
      </c>
      <c r="K149" s="511" t="s">
        <v>97</v>
      </c>
      <c r="L149" s="614">
        <v>44701.0</v>
      </c>
      <c r="M149" s="614">
        <v>44701.0</v>
      </c>
      <c r="N149" s="565"/>
      <c r="O149" s="565" t="s">
        <v>3812</v>
      </c>
      <c r="P149" s="603">
        <v>0.007</v>
      </c>
      <c r="Q149" s="610"/>
      <c r="R149" s="604"/>
      <c r="S149" s="521" t="str">
        <f t="shared" si="13"/>
        <v/>
      </c>
      <c r="T149" s="521" t="s">
        <v>99</v>
      </c>
      <c r="U149" s="521" t="s">
        <v>2584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3798</v>
      </c>
      <c r="B150" s="78" t="s">
        <v>860</v>
      </c>
      <c r="C150" s="635" t="s">
        <v>857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3801</v>
      </c>
      <c r="K150" s="511" t="s">
        <v>97</v>
      </c>
      <c r="L150" s="614">
        <v>44614.0</v>
      </c>
      <c r="M150" s="614">
        <v>44614.0</v>
      </c>
      <c r="N150" s="565"/>
      <c r="O150" s="565" t="s">
        <v>3812</v>
      </c>
      <c r="P150" s="603">
        <v>0.007</v>
      </c>
      <c r="Q150" s="505" t="s">
        <v>4262</v>
      </c>
      <c r="R150" s="604"/>
      <c r="S150" s="521" t="str">
        <f t="shared" si="13"/>
        <v>Não Qualificado</v>
      </c>
      <c r="T150" s="521" t="s">
        <v>99</v>
      </c>
      <c r="U150" s="521" t="s">
        <v>3425</v>
      </c>
      <c r="V150" s="521" t="s">
        <v>861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3798</v>
      </c>
      <c r="B151" s="78" t="s">
        <v>4263</v>
      </c>
      <c r="C151" s="563" t="s">
        <v>4264</v>
      </c>
      <c r="D151" s="565">
        <v>6121090.0</v>
      </c>
      <c r="E151" s="521" t="s">
        <v>18</v>
      </c>
      <c r="F151" s="510" t="s">
        <v>19</v>
      </c>
      <c r="G151" s="521" t="s">
        <v>250</v>
      </c>
      <c r="H151" s="510" t="str">
        <f>IFERROR(VLOOKUP(G151,'Cadastro de assessores'!A:B,2,FALSE),"Não Cadastrado")</f>
        <v>18009</v>
      </c>
      <c r="I151" s="510"/>
      <c r="J151" s="51" t="s">
        <v>180</v>
      </c>
      <c r="K151" s="521" t="s">
        <v>2545</v>
      </c>
      <c r="L151" s="609"/>
      <c r="M151" s="609">
        <v>44421.0</v>
      </c>
      <c r="N151" s="609">
        <v>44685.0</v>
      </c>
      <c r="O151" s="521" t="s">
        <v>3802</v>
      </c>
      <c r="P151" s="603">
        <v>0.02</v>
      </c>
      <c r="Q151" s="224" t="s">
        <v>4265</v>
      </c>
      <c r="R151" s="604"/>
      <c r="S151" s="521" t="str">
        <f t="shared" si="13"/>
        <v>Não Qualificado</v>
      </c>
      <c r="T151" s="521" t="s">
        <v>99</v>
      </c>
      <c r="U151" s="565" t="s">
        <v>4266</v>
      </c>
      <c r="V151" s="521" t="s">
        <v>145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2548</v>
      </c>
      <c r="BE151" s="449" t="s">
        <v>2548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3798</v>
      </c>
      <c r="B152" s="78" t="s">
        <v>870</v>
      </c>
      <c r="C152" s="563" t="s">
        <v>868</v>
      </c>
      <c r="D152" s="613">
        <v>8203715.0</v>
      </c>
      <c r="E152" s="511" t="s">
        <v>18</v>
      </c>
      <c r="F152" s="511" t="s">
        <v>29</v>
      </c>
      <c r="G152" s="511" t="s">
        <v>162</v>
      </c>
      <c r="H152" s="511">
        <f>IFERROR(VLOOKUP(G152,'Cadastro de assessores'!A:B,2,FALSE),"Não Cadastrado")</f>
        <v>12344</v>
      </c>
      <c r="I152" s="511"/>
      <c r="J152" s="51" t="s">
        <v>3801</v>
      </c>
      <c r="K152" s="511" t="s">
        <v>97</v>
      </c>
      <c r="L152" s="614">
        <v>44649.0</v>
      </c>
      <c r="M152" s="614">
        <v>44655.0</v>
      </c>
      <c r="N152" s="565"/>
      <c r="O152" s="565" t="s">
        <v>3812</v>
      </c>
      <c r="P152" s="603">
        <v>0.007</v>
      </c>
      <c r="Q152" s="610"/>
      <c r="R152" s="604"/>
      <c r="S152" s="521" t="str">
        <f t="shared" si="13"/>
        <v/>
      </c>
      <c r="T152" s="521" t="s">
        <v>99</v>
      </c>
      <c r="U152" s="521" t="s">
        <v>2573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3798</v>
      </c>
      <c r="B153" s="78" t="s">
        <v>4267</v>
      </c>
      <c r="C153" s="563" t="s">
        <v>4268</v>
      </c>
      <c r="D153" s="565">
        <v>0.0</v>
      </c>
      <c r="E153" s="521" t="s">
        <v>18</v>
      </c>
      <c r="F153" s="510" t="s">
        <v>19</v>
      </c>
      <c r="G153" s="521" t="s">
        <v>250</v>
      </c>
      <c r="H153" s="510" t="str">
        <f>IFERROR(VLOOKUP(G153,'Cadastro de assessores'!A:B,2,FALSE),"Não Cadastrado")</f>
        <v>18009</v>
      </c>
      <c r="I153" s="510"/>
      <c r="J153" s="51" t="s">
        <v>180</v>
      </c>
      <c r="K153" s="521" t="s">
        <v>2545</v>
      </c>
      <c r="L153" s="609">
        <v>44300.0</v>
      </c>
      <c r="M153" s="609">
        <v>44300.0</v>
      </c>
      <c r="N153" s="609">
        <v>44651.0</v>
      </c>
      <c r="O153" s="521" t="s">
        <v>3806</v>
      </c>
      <c r="P153" s="603">
        <v>0.012</v>
      </c>
      <c r="Q153" s="610" t="s">
        <v>4269</v>
      </c>
      <c r="R153" s="604"/>
      <c r="S153" s="521" t="str">
        <f t="shared" si="13"/>
        <v>Não Qualificado</v>
      </c>
      <c r="T153" s="521" t="s">
        <v>99</v>
      </c>
      <c r="U153" s="521" t="s">
        <v>2601</v>
      </c>
      <c r="V153" s="521" t="s">
        <v>145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2548</v>
      </c>
      <c r="BE153" s="449" t="s">
        <v>2548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3798</v>
      </c>
      <c r="B154" s="78" t="s">
        <v>876</v>
      </c>
      <c r="C154" s="563" t="s">
        <v>4270</v>
      </c>
      <c r="D154" s="565">
        <v>3561110.0</v>
      </c>
      <c r="E154" s="511" t="s">
        <v>18</v>
      </c>
      <c r="F154" s="511" t="s">
        <v>29</v>
      </c>
      <c r="G154" s="565" t="s">
        <v>825</v>
      </c>
      <c r="H154" s="565">
        <f>IFERROR(VLOOKUP(G154,'Cadastro de assessores'!A:B,2,FALSE),"Não Cadastrado")</f>
        <v>12342</v>
      </c>
      <c r="I154" s="565"/>
      <c r="J154" s="51" t="s">
        <v>3801</v>
      </c>
      <c r="K154" s="511" t="s">
        <v>97</v>
      </c>
      <c r="L154" s="614">
        <v>44656.0</v>
      </c>
      <c r="M154" s="614">
        <v>44658.0</v>
      </c>
      <c r="N154" s="565"/>
      <c r="O154" s="565" t="s">
        <v>3812</v>
      </c>
      <c r="P154" s="603">
        <v>0.007</v>
      </c>
      <c r="Q154" s="224" t="s">
        <v>4271</v>
      </c>
      <c r="R154" s="604"/>
      <c r="S154" s="521" t="str">
        <f t="shared" si="13"/>
        <v>Não Qualificado</v>
      </c>
      <c r="T154" s="521" t="s">
        <v>99</v>
      </c>
      <c r="U154" s="565" t="s">
        <v>2573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3798</v>
      </c>
      <c r="B155" s="78" t="s">
        <v>4272</v>
      </c>
      <c r="C155" s="607" t="s">
        <v>4273</v>
      </c>
      <c r="D155" s="521">
        <v>4403399.0</v>
      </c>
      <c r="E155" s="521" t="s">
        <v>95</v>
      </c>
      <c r="F155" s="521" t="s">
        <v>29</v>
      </c>
      <c r="G155" s="521" t="s">
        <v>4062</v>
      </c>
      <c r="H155" s="521" t="str">
        <f>IFERROR(VLOOKUP(G155,'Cadastro de assessores'!A:B,2,FALSE),"Não Cadastrado")</f>
        <v>15049</v>
      </c>
      <c r="I155" s="521"/>
      <c r="J155" s="51" t="s">
        <v>180</v>
      </c>
      <c r="K155" s="521" t="s">
        <v>2545</v>
      </c>
      <c r="L155" s="609">
        <v>44074.0</v>
      </c>
      <c r="M155" s="609">
        <v>44074.0</v>
      </c>
      <c r="N155" s="609">
        <v>44627.0</v>
      </c>
      <c r="O155" s="521" t="s">
        <v>3814</v>
      </c>
      <c r="P155" s="603">
        <v>0.012</v>
      </c>
      <c r="Q155" s="610" t="s">
        <v>4274</v>
      </c>
      <c r="R155" s="604"/>
      <c r="S155" s="521" t="str">
        <f t="shared" si="13"/>
        <v>Não Qualificado</v>
      </c>
      <c r="T155" s="521" t="s">
        <v>99</v>
      </c>
      <c r="U155" s="521" t="s">
        <v>3104</v>
      </c>
      <c r="V155" s="521" t="s">
        <v>29</v>
      </c>
      <c r="W155" s="605" t="s">
        <v>3808</v>
      </c>
      <c r="X155" s="605" t="s">
        <v>3808</v>
      </c>
      <c r="Y155" s="605" t="s">
        <v>3808</v>
      </c>
      <c r="Z155" s="605" t="s">
        <v>3808</v>
      </c>
      <c r="AA155" s="605" t="s">
        <v>3808</v>
      </c>
      <c r="AB155" s="605" t="s">
        <v>3808</v>
      </c>
      <c r="AC155" s="605" t="s">
        <v>3808</v>
      </c>
      <c r="AD155" s="605" t="s">
        <v>3808</v>
      </c>
      <c r="AE155" s="605" t="s">
        <v>3808</v>
      </c>
      <c r="AF155" s="605" t="s">
        <v>3808</v>
      </c>
      <c r="AG155" s="605" t="s">
        <v>4275</v>
      </c>
      <c r="AH155" s="605" t="s">
        <v>4276</v>
      </c>
      <c r="AI155" s="605" t="s">
        <v>4277</v>
      </c>
      <c r="AJ155" s="605" t="s">
        <v>4278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2548</v>
      </c>
      <c r="BE155" s="449" t="s">
        <v>2548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3798</v>
      </c>
      <c r="B156" s="78" t="s">
        <v>4279</v>
      </c>
      <c r="C156" s="563" t="s">
        <v>4280</v>
      </c>
      <c r="D156" s="565">
        <v>5599659.0</v>
      </c>
      <c r="E156" s="511" t="s">
        <v>95</v>
      </c>
      <c r="F156" s="600" t="s">
        <v>29</v>
      </c>
      <c r="G156" s="565" t="s">
        <v>4179</v>
      </c>
      <c r="H156" s="565">
        <f>IFERROR(VLOOKUP(G156,'Cadastro de assessores'!A:B,2,FALSE),"Não Cadastrado")</f>
        <v>12347</v>
      </c>
      <c r="I156" s="565"/>
      <c r="J156" s="51" t="s">
        <v>3801</v>
      </c>
      <c r="K156" s="511" t="s">
        <v>97</v>
      </c>
      <c r="L156" s="601">
        <v>44341.0</v>
      </c>
      <c r="M156" s="601">
        <v>44344.0</v>
      </c>
      <c r="N156" s="565"/>
      <c r="O156" s="565" t="s">
        <v>3812</v>
      </c>
      <c r="P156" s="603">
        <v>0.007</v>
      </c>
      <c r="Q156" s="224"/>
      <c r="R156" s="604"/>
      <c r="S156" s="521" t="str">
        <f t="shared" si="13"/>
        <v/>
      </c>
      <c r="T156" s="521" t="s">
        <v>99</v>
      </c>
      <c r="U156" s="565" t="s">
        <v>2584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3798</v>
      </c>
      <c r="B157" s="78" t="s">
        <v>4281</v>
      </c>
      <c r="C157" s="607" t="s">
        <v>4282</v>
      </c>
      <c r="D157" s="521">
        <v>4743699.0</v>
      </c>
      <c r="E157" s="521" t="s">
        <v>95</v>
      </c>
      <c r="F157" s="521" t="s">
        <v>29</v>
      </c>
      <c r="G157" s="521" t="s">
        <v>3641</v>
      </c>
      <c r="H157" s="521" t="str">
        <f>IFERROR(VLOOKUP(G157,'Cadastro de assessores'!A:B,2,FALSE),"Não Cadastrado")</f>
        <v>14574</v>
      </c>
      <c r="I157" s="521"/>
      <c r="J157" s="51" t="s">
        <v>180</v>
      </c>
      <c r="K157" s="521" t="s">
        <v>2545</v>
      </c>
      <c r="L157" s="609">
        <v>44211.0</v>
      </c>
      <c r="M157" s="609">
        <v>44211.0</v>
      </c>
      <c r="N157" s="609">
        <v>44803.0</v>
      </c>
      <c r="O157" s="521" t="s">
        <v>3806</v>
      </c>
      <c r="P157" s="603">
        <v>0.015</v>
      </c>
      <c r="Q157" s="610" t="s">
        <v>4283</v>
      </c>
      <c r="R157" s="604"/>
      <c r="S157" s="521" t="str">
        <f t="shared" si="13"/>
        <v/>
      </c>
      <c r="T157" s="521" t="s">
        <v>99</v>
      </c>
      <c r="U157" s="521" t="s">
        <v>2605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3798</v>
      </c>
      <c r="B158" s="78" t="s">
        <v>4284</v>
      </c>
      <c r="C158" s="607" t="s">
        <v>4285</v>
      </c>
      <c r="D158" s="521">
        <v>4695581.0</v>
      </c>
      <c r="E158" s="511" t="s">
        <v>95</v>
      </c>
      <c r="F158" s="511" t="s">
        <v>29</v>
      </c>
      <c r="G158" s="511" t="s">
        <v>4100</v>
      </c>
      <c r="H158" s="511" t="str">
        <f>IFERROR(VLOOKUP(G158,'Cadastro de assessores'!A:B,2,FALSE),"Não Cadastrado")</f>
        <v>19157</v>
      </c>
      <c r="I158" s="511"/>
      <c r="J158" s="51" t="s">
        <v>3801</v>
      </c>
      <c r="K158" s="511" t="s">
        <v>97</v>
      </c>
      <c r="L158" s="602">
        <v>44186.0</v>
      </c>
      <c r="M158" s="602">
        <v>44193.0</v>
      </c>
      <c r="N158" s="565"/>
      <c r="O158" s="565" t="s">
        <v>3802</v>
      </c>
      <c r="P158" s="603">
        <v>0.02</v>
      </c>
      <c r="Q158" s="610"/>
      <c r="R158" s="604"/>
      <c r="S158" s="521" t="str">
        <f t="shared" si="13"/>
        <v/>
      </c>
      <c r="T158" s="521" t="s">
        <v>99</v>
      </c>
      <c r="U158" s="521" t="s">
        <v>4286</v>
      </c>
      <c r="V158" s="521" t="s">
        <v>29</v>
      </c>
      <c r="W158" s="605" t="s">
        <v>3808</v>
      </c>
      <c r="X158" s="605" t="s">
        <v>3808</v>
      </c>
      <c r="Y158" s="605" t="s">
        <v>3808</v>
      </c>
      <c r="Z158" s="605" t="s">
        <v>3808</v>
      </c>
      <c r="AA158" s="605" t="s">
        <v>3808</v>
      </c>
      <c r="AB158" s="605" t="s">
        <v>3808</v>
      </c>
      <c r="AC158" s="605" t="s">
        <v>3808</v>
      </c>
      <c r="AD158" s="605" t="s">
        <v>3808</v>
      </c>
      <c r="AE158" s="605" t="s">
        <v>3808</v>
      </c>
      <c r="AF158" s="605" t="s">
        <v>3808</v>
      </c>
      <c r="AG158" s="605" t="s">
        <v>3808</v>
      </c>
      <c r="AH158" s="605" t="s">
        <v>3808</v>
      </c>
      <c r="AI158" s="605" t="s">
        <v>3808</v>
      </c>
      <c r="AJ158" s="605" t="s">
        <v>3808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3798</v>
      </c>
      <c r="B159" s="78" t="s">
        <v>4287</v>
      </c>
      <c r="C159" s="635" t="s">
        <v>4288</v>
      </c>
      <c r="D159" s="617">
        <v>3274958.0</v>
      </c>
      <c r="E159" s="511" t="s">
        <v>95</v>
      </c>
      <c r="F159" s="600" t="s">
        <v>29</v>
      </c>
      <c r="G159" s="511" t="s">
        <v>4053</v>
      </c>
      <c r="H159" s="511" t="str">
        <f>IFERROR(VLOOKUP(G159,'Cadastro de assessores'!A:B,2,FALSE),"Não Cadastrado")</f>
        <v>19634</v>
      </c>
      <c r="I159" s="511"/>
      <c r="J159" s="51" t="s">
        <v>3801</v>
      </c>
      <c r="K159" s="511" t="s">
        <v>97</v>
      </c>
      <c r="L159" s="614">
        <v>44714.0</v>
      </c>
      <c r="M159" s="614">
        <v>44714.0</v>
      </c>
      <c r="N159" s="565"/>
      <c r="O159" s="565" t="s">
        <v>3812</v>
      </c>
      <c r="P159" s="603">
        <v>0.007</v>
      </c>
      <c r="Q159" s="224" t="s">
        <v>4289</v>
      </c>
      <c r="R159" s="604"/>
      <c r="S159" s="521"/>
      <c r="T159" s="521" t="s">
        <v>99</v>
      </c>
      <c r="U159" s="521" t="s">
        <v>2657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2548</v>
      </c>
      <c r="BE159" s="449" t="s">
        <v>2548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3798</v>
      </c>
      <c r="B160" s="78" t="s">
        <v>898</v>
      </c>
      <c r="C160" s="635" t="s">
        <v>4290</v>
      </c>
      <c r="D160" s="617">
        <v>6986262.0</v>
      </c>
      <c r="E160" s="511" t="s">
        <v>18</v>
      </c>
      <c r="F160" s="600" t="s">
        <v>19</v>
      </c>
      <c r="G160" s="511" t="s">
        <v>250</v>
      </c>
      <c r="H160" s="511" t="str">
        <f>IFERROR(VLOOKUP(G160,'Cadastro de assessores'!A:B,2,FALSE),"Não Cadastrado")</f>
        <v>18009</v>
      </c>
      <c r="I160" s="511"/>
      <c r="J160" s="51" t="s">
        <v>3801</v>
      </c>
      <c r="K160" s="511" t="s">
        <v>97</v>
      </c>
      <c r="L160" s="601">
        <v>44508.0</v>
      </c>
      <c r="M160" s="601">
        <v>44503.0</v>
      </c>
      <c r="N160" s="566">
        <v>45033.0</v>
      </c>
      <c r="O160" s="565" t="s">
        <v>3847</v>
      </c>
      <c r="P160" s="603">
        <v>0.008</v>
      </c>
      <c r="Q160" s="224" t="s">
        <v>4291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99</v>
      </c>
      <c r="U160" s="521" t="s">
        <v>2657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3798</v>
      </c>
      <c r="B161" s="78" t="s">
        <v>4292</v>
      </c>
      <c r="C161" s="607" t="s">
        <v>4293</v>
      </c>
      <c r="D161" s="521">
        <v>395136.0</v>
      </c>
      <c r="E161" s="521" t="s">
        <v>18</v>
      </c>
      <c r="F161" s="521" t="s">
        <v>29</v>
      </c>
      <c r="G161" s="521" t="s">
        <v>4294</v>
      </c>
      <c r="H161" s="521" t="str">
        <f>IFERROR(VLOOKUP(G161,'Cadastro de assessores'!A:B,2,FALSE),"Não Cadastrado")</f>
        <v>12846</v>
      </c>
      <c r="I161" s="521"/>
      <c r="J161" s="51" t="s">
        <v>180</v>
      </c>
      <c r="K161" s="521" t="s">
        <v>2545</v>
      </c>
      <c r="L161" s="609">
        <v>44260.0</v>
      </c>
      <c r="M161" s="609">
        <v>44260.0</v>
      </c>
      <c r="N161" s="609">
        <v>44378.0</v>
      </c>
      <c r="O161" s="521" t="s">
        <v>3818</v>
      </c>
      <c r="P161" s="603">
        <v>0.005</v>
      </c>
      <c r="Q161" s="634" t="s">
        <v>4295</v>
      </c>
      <c r="R161" s="604"/>
      <c r="S161" s="521" t="str">
        <f t="shared" si="14"/>
        <v/>
      </c>
      <c r="T161" s="521" t="s">
        <v>99</v>
      </c>
      <c r="U161" s="521" t="s">
        <v>2596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2548</v>
      </c>
      <c r="BE161" s="449" t="s">
        <v>2548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3798</v>
      </c>
      <c r="B162" s="78" t="s">
        <v>4296</v>
      </c>
      <c r="C162" s="563" t="s">
        <v>4297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3801</v>
      </c>
      <c r="K162" s="521" t="s">
        <v>140</v>
      </c>
      <c r="L162" s="633" t="s">
        <v>2582</v>
      </c>
      <c r="M162" s="633"/>
      <c r="N162" s="565"/>
      <c r="O162" s="565" t="s">
        <v>3814</v>
      </c>
      <c r="P162" s="603">
        <v>0.01</v>
      </c>
      <c r="Q162" s="634" t="s">
        <v>4298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3798</v>
      </c>
      <c r="B163" s="78" t="s">
        <v>922</v>
      </c>
      <c r="C163" s="563" t="s">
        <v>2855</v>
      </c>
      <c r="D163" s="613">
        <v>2551563.0</v>
      </c>
      <c r="E163" s="511" t="s">
        <v>18</v>
      </c>
      <c r="F163" s="511" t="s">
        <v>29</v>
      </c>
      <c r="G163" s="511" t="s">
        <v>162</v>
      </c>
      <c r="H163" s="511">
        <f>IFERROR(VLOOKUP(G163,'Cadastro de assessores'!A:B,2,FALSE),"Não Cadastrado")</f>
        <v>12344</v>
      </c>
      <c r="I163" s="511"/>
      <c r="J163" s="51" t="s">
        <v>3801</v>
      </c>
      <c r="K163" s="511" t="s">
        <v>97</v>
      </c>
      <c r="L163" s="614">
        <v>44644.0</v>
      </c>
      <c r="M163" s="614">
        <v>44644.0</v>
      </c>
      <c r="N163" s="565"/>
      <c r="O163" s="565" t="s">
        <v>3812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99</v>
      </c>
      <c r="U163" s="521" t="s">
        <v>2657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3798</v>
      </c>
      <c r="B164" s="78" t="s">
        <v>4299</v>
      </c>
      <c r="C164" s="563" t="s">
        <v>4300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97</v>
      </c>
      <c r="K164" s="511" t="s">
        <v>97</v>
      </c>
      <c r="L164" s="614">
        <v>44645.0</v>
      </c>
      <c r="M164" s="614">
        <v>44645.0</v>
      </c>
      <c r="N164" s="565"/>
      <c r="O164" s="565" t="s">
        <v>3806</v>
      </c>
      <c r="P164" s="603">
        <v>0.015</v>
      </c>
      <c r="Q164" s="610" t="s">
        <v>4301</v>
      </c>
      <c r="R164" s="604"/>
      <c r="S164" s="521" t="str">
        <f t="shared" si="15"/>
        <v>Não Qualificado</v>
      </c>
      <c r="T164" s="521" t="s">
        <v>99</v>
      </c>
      <c r="U164" s="565" t="s">
        <v>4302</v>
      </c>
      <c r="V164" s="521" t="s">
        <v>1098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2548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3798</v>
      </c>
      <c r="B165" s="78" t="s">
        <v>4303</v>
      </c>
      <c r="C165" s="563" t="s">
        <v>4304</v>
      </c>
      <c r="D165" s="565">
        <v>6486558.0</v>
      </c>
      <c r="E165" s="511" t="s">
        <v>18</v>
      </c>
      <c r="F165" s="600" t="s">
        <v>29</v>
      </c>
      <c r="G165" s="617" t="s">
        <v>946</v>
      </c>
      <c r="H165" s="617" t="str">
        <f>IFERROR(VLOOKUP(G165,'Cadastro de assessores'!A:B,2,FALSE),"Não Cadastrado")</f>
        <v>14739</v>
      </c>
      <c r="I165" s="617"/>
      <c r="J165" s="46" t="s">
        <v>97</v>
      </c>
      <c r="K165" s="511" t="s">
        <v>97</v>
      </c>
      <c r="L165" s="601">
        <v>44439.0</v>
      </c>
      <c r="M165" s="601">
        <v>44447.0</v>
      </c>
      <c r="N165" s="565"/>
      <c r="O165" s="565" t="s">
        <v>3806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99</v>
      </c>
      <c r="U165" s="565" t="s">
        <v>4305</v>
      </c>
      <c r="V165" s="521" t="s">
        <v>145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3798</v>
      </c>
      <c r="B166" s="78" t="s">
        <v>948</v>
      </c>
      <c r="C166" s="646" t="s">
        <v>944</v>
      </c>
      <c r="D166" s="565">
        <v>7032839.0</v>
      </c>
      <c r="E166" s="511" t="s">
        <v>18</v>
      </c>
      <c r="F166" s="511" t="s">
        <v>29</v>
      </c>
      <c r="G166" s="565" t="s">
        <v>946</v>
      </c>
      <c r="H166" s="617" t="str">
        <f>IFERROR(VLOOKUP(G166,'Cadastro de assessores'!A:B,2,FALSE),"Não Cadastrado")</f>
        <v>14739</v>
      </c>
      <c r="I166" s="617"/>
      <c r="J166" s="51" t="s">
        <v>3801</v>
      </c>
      <c r="K166" s="511" t="s">
        <v>97</v>
      </c>
      <c r="L166" s="601">
        <v>44508.0</v>
      </c>
      <c r="M166" s="601">
        <v>44509.0</v>
      </c>
      <c r="N166" s="565"/>
      <c r="O166" s="565" t="s">
        <v>3812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99</v>
      </c>
      <c r="U166" s="565" t="s">
        <v>4305</v>
      </c>
      <c r="V166" s="521" t="s">
        <v>145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3798</v>
      </c>
      <c r="B167" s="78" t="s">
        <v>948</v>
      </c>
      <c r="C167" s="646" t="s">
        <v>944</v>
      </c>
      <c r="D167" s="565">
        <v>7046433.0</v>
      </c>
      <c r="E167" s="511" t="s">
        <v>18</v>
      </c>
      <c r="F167" s="511" t="s">
        <v>29</v>
      </c>
      <c r="G167" s="565" t="s">
        <v>946</v>
      </c>
      <c r="H167" s="617" t="str">
        <f>IFERROR(VLOOKUP(G167,'Cadastro de assessores'!A:B,2,FALSE),"Não Cadastrado")</f>
        <v>14739</v>
      </c>
      <c r="I167" s="617"/>
      <c r="J167" s="51" t="s">
        <v>3801</v>
      </c>
      <c r="K167" s="511" t="s">
        <v>97</v>
      </c>
      <c r="L167" s="601">
        <v>44508.0</v>
      </c>
      <c r="M167" s="601">
        <v>44508.0</v>
      </c>
      <c r="N167" s="565"/>
      <c r="O167" s="565" t="s">
        <v>3818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99</v>
      </c>
      <c r="U167" s="565" t="s">
        <v>4305</v>
      </c>
      <c r="V167" s="521" t="s">
        <v>145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3798</v>
      </c>
      <c r="B168" s="78" t="s">
        <v>4306</v>
      </c>
      <c r="C168" s="607" t="s">
        <v>4307</v>
      </c>
      <c r="D168" s="521">
        <v>4947409.0</v>
      </c>
      <c r="E168" s="511" t="s">
        <v>18</v>
      </c>
      <c r="F168" s="600" t="s">
        <v>29</v>
      </c>
      <c r="G168" s="511" t="s">
        <v>4308</v>
      </c>
      <c r="H168" s="600" t="str">
        <f>IFERROR(VLOOKUP(G168,'Cadastro de assessores'!A:B,2,FALSE),"Não Cadastrado")</f>
        <v>13896</v>
      </c>
      <c r="I168" s="600"/>
      <c r="J168" s="51" t="s">
        <v>3801</v>
      </c>
      <c r="K168" s="511" t="s">
        <v>97</v>
      </c>
      <c r="L168" s="601">
        <v>44272.0</v>
      </c>
      <c r="M168" s="601">
        <v>44260.0</v>
      </c>
      <c r="N168" s="521"/>
      <c r="O168" s="521" t="s">
        <v>3818</v>
      </c>
      <c r="P168" s="603">
        <v>0.025</v>
      </c>
      <c r="Q168" s="610"/>
      <c r="R168" s="604"/>
      <c r="S168" s="521" t="str">
        <f t="shared" si="15"/>
        <v/>
      </c>
      <c r="T168" s="521" t="s">
        <v>99</v>
      </c>
      <c r="U168" s="521" t="s">
        <v>2601</v>
      </c>
      <c r="V168" s="521" t="s">
        <v>145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3798</v>
      </c>
      <c r="B169" s="78" t="s">
        <v>4309</v>
      </c>
      <c r="C169" s="607" t="s">
        <v>4310</v>
      </c>
      <c r="D169" s="521">
        <v>4622255.0</v>
      </c>
      <c r="E169" s="511" t="s">
        <v>95</v>
      </c>
      <c r="F169" s="511" t="s">
        <v>29</v>
      </c>
      <c r="G169" s="511" t="s">
        <v>4100</v>
      </c>
      <c r="H169" s="511" t="str">
        <f>IFERROR(VLOOKUP(G169,'Cadastro de assessores'!A:B,2,FALSE),"Não Cadastrado")</f>
        <v>19157</v>
      </c>
      <c r="I169" s="511"/>
      <c r="J169" s="51" t="s">
        <v>3801</v>
      </c>
      <c r="K169" s="521" t="s">
        <v>140</v>
      </c>
      <c r="L169" s="521" t="s">
        <v>2582</v>
      </c>
      <c r="M169" s="630" t="s">
        <v>2581</v>
      </c>
      <c r="N169" s="521"/>
      <c r="O169" s="521" t="s">
        <v>3806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99</v>
      </c>
      <c r="U169" s="521" t="s">
        <v>2547</v>
      </c>
      <c r="V169" s="521" t="s">
        <v>29</v>
      </c>
      <c r="W169" s="605" t="s">
        <v>3808</v>
      </c>
      <c r="X169" s="605" t="s">
        <v>3808</v>
      </c>
      <c r="Y169" s="605" t="s">
        <v>3808</v>
      </c>
      <c r="Z169" s="605" t="s">
        <v>3808</v>
      </c>
      <c r="AA169" s="605" t="s">
        <v>3808</v>
      </c>
      <c r="AB169" s="605" t="s">
        <v>3808</v>
      </c>
      <c r="AC169" s="605" t="s">
        <v>3808</v>
      </c>
      <c r="AD169" s="605" t="s">
        <v>3808</v>
      </c>
      <c r="AE169" s="605" t="s">
        <v>3808</v>
      </c>
      <c r="AF169" s="605" t="s">
        <v>3808</v>
      </c>
      <c r="AG169" s="605" t="s">
        <v>3808</v>
      </c>
      <c r="AH169" s="605" t="s">
        <v>3808</v>
      </c>
      <c r="AI169" s="605" t="s">
        <v>3808</v>
      </c>
      <c r="AJ169" s="605" t="s">
        <v>3808</v>
      </c>
      <c r="AK169" s="449" t="s">
        <v>2582</v>
      </c>
      <c r="AL169" s="449"/>
      <c r="AM169" s="449" t="s">
        <v>2582</v>
      </c>
      <c r="AN169" s="449" t="s">
        <v>2582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2548</v>
      </c>
      <c r="BE169" s="449" t="s">
        <v>2548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3798</v>
      </c>
      <c r="B170" s="78" t="s">
        <v>4311</v>
      </c>
      <c r="C170" s="563" t="s">
        <v>4312</v>
      </c>
      <c r="D170" s="565">
        <v>394871.0</v>
      </c>
      <c r="E170" s="511" t="s">
        <v>18</v>
      </c>
      <c r="F170" s="600" t="s">
        <v>29</v>
      </c>
      <c r="G170" s="511" t="s">
        <v>162</v>
      </c>
      <c r="H170" s="511">
        <v>12344.0</v>
      </c>
      <c r="I170" s="511"/>
      <c r="J170" s="51" t="s">
        <v>3801</v>
      </c>
      <c r="K170" s="511" t="s">
        <v>97</v>
      </c>
      <c r="L170" s="601">
        <v>44757.0</v>
      </c>
      <c r="M170" s="601">
        <v>44757.0</v>
      </c>
      <c r="N170" s="521"/>
      <c r="O170" s="521" t="s">
        <v>3814</v>
      </c>
      <c r="P170" s="603">
        <v>0.012</v>
      </c>
      <c r="Q170" s="610" t="s">
        <v>4313</v>
      </c>
      <c r="R170" s="604"/>
      <c r="S170" s="521"/>
      <c r="T170" s="521" t="s">
        <v>99</v>
      </c>
      <c r="U170" s="521" t="s">
        <v>2573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3798</v>
      </c>
      <c r="B171" s="78" t="s">
        <v>4314</v>
      </c>
      <c r="C171" s="607" t="s">
        <v>4315</v>
      </c>
      <c r="D171" s="521">
        <v>4862815.0</v>
      </c>
      <c r="E171" s="521" t="s">
        <v>18</v>
      </c>
      <c r="F171" s="510" t="s">
        <v>19</v>
      </c>
      <c r="G171" s="521" t="s">
        <v>250</v>
      </c>
      <c r="H171" s="521" t="str">
        <f>IFERROR(VLOOKUP(G171,'Cadastro de assessores'!A:B,2,FALSE),"Não Cadastrado")</f>
        <v>18009</v>
      </c>
      <c r="I171" s="521"/>
      <c r="J171" s="51" t="s">
        <v>180</v>
      </c>
      <c r="K171" s="521" t="s">
        <v>2545</v>
      </c>
      <c r="L171" s="609">
        <v>44251.0</v>
      </c>
      <c r="M171" s="609">
        <v>44251.0</v>
      </c>
      <c r="N171" s="609">
        <v>44777.0</v>
      </c>
      <c r="O171" s="521" t="s">
        <v>3818</v>
      </c>
      <c r="P171" s="603">
        <v>0.025</v>
      </c>
      <c r="Q171" s="610" t="s">
        <v>4316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99</v>
      </c>
      <c r="U171" s="521" t="s">
        <v>2601</v>
      </c>
      <c r="V171" s="521" t="s">
        <v>145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3798</v>
      </c>
      <c r="B172" s="78" t="s">
        <v>4317</v>
      </c>
      <c r="C172" s="563" t="s">
        <v>4318</v>
      </c>
      <c r="D172" s="565">
        <v>5171052.0</v>
      </c>
      <c r="E172" s="511" t="s">
        <v>18</v>
      </c>
      <c r="F172" s="600" t="s">
        <v>19</v>
      </c>
      <c r="G172" s="511" t="s">
        <v>250</v>
      </c>
      <c r="H172" s="600" t="str">
        <f>IFERROR(VLOOKUP(G172,'Cadastro de assessores'!A:B,2,FALSE),"Não Cadastrado")</f>
        <v>18009</v>
      </c>
      <c r="I172" s="600"/>
      <c r="J172" s="46" t="s">
        <v>97</v>
      </c>
      <c r="K172" s="511" t="s">
        <v>97</v>
      </c>
      <c r="L172" s="601">
        <v>44299.0</v>
      </c>
      <c r="M172" s="601">
        <v>44314.0</v>
      </c>
      <c r="N172" s="521"/>
      <c r="O172" s="521" t="s">
        <v>3818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99</v>
      </c>
      <c r="U172" s="521" t="s">
        <v>4319</v>
      </c>
      <c r="V172" s="521" t="s">
        <v>145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3798</v>
      </c>
      <c r="B173" s="78" t="s">
        <v>4320</v>
      </c>
      <c r="C173" s="607" t="s">
        <v>4321</v>
      </c>
      <c r="D173" s="521">
        <v>2218857.0</v>
      </c>
      <c r="E173" s="521" t="s">
        <v>95</v>
      </c>
      <c r="F173" s="521" t="s">
        <v>29</v>
      </c>
      <c r="G173" s="521" t="s">
        <v>3641</v>
      </c>
      <c r="H173" s="521" t="str">
        <f>IFERROR(VLOOKUP(G173,'Cadastro de assessores'!A:B,2,FALSE),"Não Cadastrado")</f>
        <v>14574</v>
      </c>
      <c r="I173" s="521"/>
      <c r="J173" s="51" t="s">
        <v>180</v>
      </c>
      <c r="K173" s="521" t="s">
        <v>2545</v>
      </c>
      <c r="L173" s="608">
        <v>44126.0</v>
      </c>
      <c r="M173" s="608">
        <v>44126.0</v>
      </c>
      <c r="N173" s="609">
        <v>44281.0</v>
      </c>
      <c r="O173" s="521" t="s">
        <v>3806</v>
      </c>
      <c r="P173" s="603">
        <v>0.015</v>
      </c>
      <c r="Q173" s="610" t="s">
        <v>4322</v>
      </c>
      <c r="R173" s="604"/>
      <c r="S173" s="521" t="str">
        <f t="shared" si="16"/>
        <v>Qualificado</v>
      </c>
      <c r="T173" s="521" t="s">
        <v>99</v>
      </c>
      <c r="U173" s="521" t="s">
        <v>2562</v>
      </c>
      <c r="V173" s="521" t="s">
        <v>29</v>
      </c>
      <c r="W173" s="605" t="s">
        <v>3808</v>
      </c>
      <c r="X173" s="605" t="s">
        <v>3808</v>
      </c>
      <c r="Y173" s="605" t="s">
        <v>3808</v>
      </c>
      <c r="Z173" s="605" t="s">
        <v>3808</v>
      </c>
      <c r="AA173" s="605" t="s">
        <v>3808</v>
      </c>
      <c r="AB173" s="605" t="s">
        <v>3808</v>
      </c>
      <c r="AC173" s="605" t="s">
        <v>3808</v>
      </c>
      <c r="AD173" s="605" t="s">
        <v>3808</v>
      </c>
      <c r="AE173" s="605" t="s">
        <v>3808</v>
      </c>
      <c r="AF173" s="605" t="s">
        <v>3808</v>
      </c>
      <c r="AG173" s="605" t="s">
        <v>3808</v>
      </c>
      <c r="AH173" s="605" t="s">
        <v>3808</v>
      </c>
      <c r="AI173" s="605" t="s">
        <v>4323</v>
      </c>
      <c r="AJ173" s="605" t="s">
        <v>4324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2548</v>
      </c>
      <c r="BE173" s="449" t="s">
        <v>2548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3798</v>
      </c>
      <c r="B174" s="78" t="s">
        <v>991</v>
      </c>
      <c r="C174" s="563" t="s">
        <v>988</v>
      </c>
      <c r="D174" s="565">
        <v>2257037.0</v>
      </c>
      <c r="E174" s="511" t="s">
        <v>95</v>
      </c>
      <c r="F174" s="600" t="s">
        <v>29</v>
      </c>
      <c r="G174" s="511" t="s">
        <v>4261</v>
      </c>
      <c r="H174" s="511">
        <f>IFERROR(VLOOKUP(G174,'Cadastro de assessores'!A:B,2,FALSE),"Não Cadastrado")</f>
        <v>12330</v>
      </c>
      <c r="I174" s="511"/>
      <c r="J174" s="51" t="s">
        <v>3801</v>
      </c>
      <c r="K174" s="511" t="s">
        <v>97</v>
      </c>
      <c r="L174" s="614">
        <v>44684.0</v>
      </c>
      <c r="M174" s="614">
        <v>44706.0</v>
      </c>
      <c r="N174" s="521"/>
      <c r="O174" s="521" t="s">
        <v>4325</v>
      </c>
      <c r="P174" s="603">
        <v>0.002</v>
      </c>
      <c r="Q174" s="224" t="s">
        <v>4313</v>
      </c>
      <c r="R174" s="604"/>
      <c r="S174" s="521"/>
      <c r="T174" s="521" t="s">
        <v>99</v>
      </c>
      <c r="U174" s="521" t="s">
        <v>2547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3798</v>
      </c>
      <c r="B175" s="78" t="s">
        <v>991</v>
      </c>
      <c r="C175" s="563" t="s">
        <v>988</v>
      </c>
      <c r="D175" s="565">
        <v>8588911.0</v>
      </c>
      <c r="E175" s="511" t="s">
        <v>95</v>
      </c>
      <c r="F175" s="511" t="s">
        <v>29</v>
      </c>
      <c r="G175" s="511" t="s">
        <v>4261</v>
      </c>
      <c r="H175" s="511">
        <f>IFERROR(VLOOKUP(G175,'Cadastro de assessores'!A:B,2,FALSE),"Não Cadastrado")</f>
        <v>12330</v>
      </c>
      <c r="I175" s="511"/>
      <c r="J175" s="51" t="s">
        <v>3801</v>
      </c>
      <c r="K175" s="511" t="s">
        <v>97</v>
      </c>
      <c r="L175" s="614">
        <v>44704.0</v>
      </c>
      <c r="M175" s="614">
        <v>44706.0</v>
      </c>
      <c r="N175" s="521"/>
      <c r="O175" s="521" t="s">
        <v>3814</v>
      </c>
      <c r="P175" s="603">
        <v>0.01</v>
      </c>
      <c r="Q175" s="610" t="s">
        <v>4326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99</v>
      </c>
      <c r="U175" s="521" t="s">
        <v>2547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3798</v>
      </c>
      <c r="B176" s="78" t="s">
        <v>995</v>
      </c>
      <c r="C176" s="635" t="s">
        <v>4327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3801</v>
      </c>
      <c r="K176" s="511" t="s">
        <v>97</v>
      </c>
      <c r="L176" s="614">
        <v>44607.0</v>
      </c>
      <c r="M176" s="614">
        <v>44606.0</v>
      </c>
      <c r="N176" s="521"/>
      <c r="O176" s="521" t="s">
        <v>3814</v>
      </c>
      <c r="P176" s="603">
        <v>0.012</v>
      </c>
      <c r="Q176" s="610" t="s">
        <v>4080</v>
      </c>
      <c r="R176" s="604"/>
      <c r="S176" s="521" t="str">
        <f t="shared" si="17"/>
        <v>Não Qualificado</v>
      </c>
      <c r="T176" s="521" t="s">
        <v>362</v>
      </c>
      <c r="U176" s="521" t="s">
        <v>2634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3798</v>
      </c>
      <c r="B177" s="78" t="s">
        <v>4328</v>
      </c>
      <c r="C177" s="607" t="s">
        <v>4329</v>
      </c>
      <c r="D177" s="521">
        <v>4418403.0</v>
      </c>
      <c r="E177" s="521" t="s">
        <v>95</v>
      </c>
      <c r="F177" s="521" t="s">
        <v>29</v>
      </c>
      <c r="G177" s="521" t="s">
        <v>3641</v>
      </c>
      <c r="H177" s="521" t="str">
        <f>IFERROR(VLOOKUP(G177,'Cadastro de assessores'!A:B,2,FALSE),"Não Cadastrado")</f>
        <v>14574</v>
      </c>
      <c r="I177" s="521"/>
      <c r="J177" s="51" t="s">
        <v>180</v>
      </c>
      <c r="K177" s="521" t="s">
        <v>2545</v>
      </c>
      <c r="L177" s="609">
        <v>44075.0</v>
      </c>
      <c r="M177" s="609">
        <v>44075.0</v>
      </c>
      <c r="N177" s="609">
        <v>44650.0</v>
      </c>
      <c r="O177" s="521" t="s">
        <v>3806</v>
      </c>
      <c r="P177" s="603">
        <v>0.015</v>
      </c>
      <c r="Q177" s="610" t="s">
        <v>4330</v>
      </c>
      <c r="R177" s="604"/>
      <c r="S177" s="521" t="str">
        <f t="shared" si="17"/>
        <v/>
      </c>
      <c r="T177" s="521" t="s">
        <v>99</v>
      </c>
      <c r="U177" s="521" t="s">
        <v>2605</v>
      </c>
      <c r="V177" s="521" t="s">
        <v>29</v>
      </c>
      <c r="W177" s="605" t="s">
        <v>3808</v>
      </c>
      <c r="X177" s="605" t="s">
        <v>3808</v>
      </c>
      <c r="Y177" s="605" t="s">
        <v>3808</v>
      </c>
      <c r="Z177" s="605" t="s">
        <v>3808</v>
      </c>
      <c r="AA177" s="605" t="s">
        <v>3808</v>
      </c>
      <c r="AB177" s="605" t="s">
        <v>3808</v>
      </c>
      <c r="AC177" s="605" t="s">
        <v>3808</v>
      </c>
      <c r="AD177" s="605" t="s">
        <v>3808</v>
      </c>
      <c r="AE177" s="605" t="s">
        <v>3808</v>
      </c>
      <c r="AF177" s="605" t="s">
        <v>3808</v>
      </c>
      <c r="AG177" s="605" t="s">
        <v>3808</v>
      </c>
      <c r="AH177" s="605" t="s">
        <v>4331</v>
      </c>
      <c r="AI177" s="605" t="s">
        <v>4332</v>
      </c>
      <c r="AJ177" s="605" t="s">
        <v>4333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2548</v>
      </c>
      <c r="BE177" s="449" t="s">
        <v>2548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3798</v>
      </c>
      <c r="B178" s="78" t="s">
        <v>4334</v>
      </c>
      <c r="C178" s="563" t="s">
        <v>4335</v>
      </c>
      <c r="D178" s="625">
        <v>7970402.0</v>
      </c>
      <c r="E178" s="510" t="s">
        <v>18</v>
      </c>
      <c r="F178" s="510" t="s">
        <v>29</v>
      </c>
      <c r="G178" s="521" t="s">
        <v>4336</v>
      </c>
      <c r="H178" s="521" t="str">
        <f>IFERROR(VLOOKUP(G178,'Cadastro de assessores'!A:B,2,FALSE),"Não Cadastrado")</f>
        <v>16130</v>
      </c>
      <c r="I178" s="521"/>
      <c r="J178" s="51" t="s">
        <v>180</v>
      </c>
      <c r="K178" s="521" t="s">
        <v>2545</v>
      </c>
      <c r="L178" s="609">
        <v>44623.0</v>
      </c>
      <c r="M178" s="609">
        <v>44623.0</v>
      </c>
      <c r="N178" s="566">
        <v>44763.0</v>
      </c>
      <c r="O178" s="565" t="s">
        <v>3812</v>
      </c>
      <c r="P178" s="603">
        <v>0.007</v>
      </c>
      <c r="Q178" s="610" t="s">
        <v>4337</v>
      </c>
      <c r="R178" s="604"/>
      <c r="S178" s="521" t="str">
        <f t="shared" si="17"/>
        <v>Não Qualificado</v>
      </c>
      <c r="T178" s="521" t="s">
        <v>99</v>
      </c>
      <c r="U178" s="521" t="s">
        <v>2596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3798</v>
      </c>
      <c r="B179" s="78" t="s">
        <v>2905</v>
      </c>
      <c r="C179" s="563" t="s">
        <v>4338</v>
      </c>
      <c r="D179" s="565">
        <v>522975.0</v>
      </c>
      <c r="E179" s="511" t="s">
        <v>18</v>
      </c>
      <c r="F179" s="600" t="s">
        <v>29</v>
      </c>
      <c r="G179" s="565" t="s">
        <v>2587</v>
      </c>
      <c r="H179" s="521" t="str">
        <f>IFERROR(VLOOKUP(G179,'Cadastro de assessores'!A:B,2,FALSE),"Não Cadastrado")</f>
        <v>18836</v>
      </c>
      <c r="I179" s="511"/>
      <c r="J179" s="51" t="s">
        <v>3801</v>
      </c>
      <c r="K179" s="511"/>
      <c r="L179" s="614"/>
      <c r="M179" s="614"/>
      <c r="N179" s="565"/>
      <c r="O179" s="565" t="s">
        <v>3812</v>
      </c>
      <c r="P179" s="603">
        <v>0.01</v>
      </c>
      <c r="Q179" s="610"/>
      <c r="R179" s="604"/>
      <c r="S179" s="521"/>
      <c r="T179" s="521"/>
      <c r="U179" s="521"/>
      <c r="V179" s="521" t="s">
        <v>780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3798</v>
      </c>
      <c r="B180" s="78" t="s">
        <v>4339</v>
      </c>
      <c r="C180" s="563" t="s">
        <v>4340</v>
      </c>
      <c r="D180" s="565">
        <v>3581528.0</v>
      </c>
      <c r="E180" s="511" t="s">
        <v>95</v>
      </c>
      <c r="F180" s="600" t="s">
        <v>29</v>
      </c>
      <c r="G180" s="565" t="s">
        <v>4179</v>
      </c>
      <c r="H180" s="511">
        <f>IFERROR(VLOOKUP(G180,'Cadastro de assessores'!A:B,2,FALSE),"Não Cadastrado")</f>
        <v>12347</v>
      </c>
      <c r="I180" s="511"/>
      <c r="J180" s="46" t="s">
        <v>97</v>
      </c>
      <c r="K180" s="511" t="s">
        <v>97</v>
      </c>
      <c r="L180" s="614">
        <v>44693.0</v>
      </c>
      <c r="M180" s="614">
        <v>44693.0</v>
      </c>
      <c r="N180" s="565"/>
      <c r="O180" s="565" t="s">
        <v>3814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99</v>
      </c>
      <c r="U180" s="521" t="s">
        <v>2605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3798</v>
      </c>
      <c r="B181" s="78" t="s">
        <v>2913</v>
      </c>
      <c r="C181" s="563" t="s">
        <v>2910</v>
      </c>
      <c r="D181" s="565">
        <v>4001766.0</v>
      </c>
      <c r="E181" s="511" t="s">
        <v>18</v>
      </c>
      <c r="F181" s="600" t="s">
        <v>29</v>
      </c>
      <c r="G181" s="565" t="s">
        <v>2912</v>
      </c>
      <c r="H181" s="511" t="str">
        <f>IFERROR(VLOOKUP(G181,'Cadastro de assessores'!A:B,2,FALSE),"Não Cadastrado")</f>
        <v>13444</v>
      </c>
      <c r="I181" s="511"/>
      <c r="J181" s="51" t="s">
        <v>3801</v>
      </c>
      <c r="K181" s="511" t="s">
        <v>97</v>
      </c>
      <c r="L181" s="614">
        <v>44747.0</v>
      </c>
      <c r="M181" s="614">
        <v>44747.0</v>
      </c>
      <c r="N181" s="565"/>
      <c r="O181" s="565" t="s">
        <v>3814</v>
      </c>
      <c r="P181" s="603">
        <v>0.012</v>
      </c>
      <c r="Q181" s="224" t="s">
        <v>4341</v>
      </c>
      <c r="R181" s="604"/>
      <c r="S181" s="521"/>
      <c r="T181" s="521" t="s">
        <v>99</v>
      </c>
      <c r="U181" s="521" t="s">
        <v>4342</v>
      </c>
      <c r="V181" s="521" t="s">
        <v>145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2548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3798</v>
      </c>
      <c r="B182" s="78" t="s">
        <v>4343</v>
      </c>
      <c r="C182" s="563" t="s">
        <v>4344</v>
      </c>
      <c r="D182" s="565">
        <v>2651260.0</v>
      </c>
      <c r="E182" s="521" t="s">
        <v>18</v>
      </c>
      <c r="F182" s="521" t="s">
        <v>29</v>
      </c>
      <c r="G182" s="521" t="s">
        <v>3688</v>
      </c>
      <c r="H182" s="521" t="str">
        <f>IFERROR(VLOOKUP(G182,'Cadastro de assessores'!A:B,2,FALSE),"Não Cadastrado")</f>
        <v>18266</v>
      </c>
      <c r="I182" s="521"/>
      <c r="J182" s="51" t="s">
        <v>180</v>
      </c>
      <c r="K182" s="521" t="s">
        <v>2545</v>
      </c>
      <c r="L182" s="521" t="s">
        <v>2582</v>
      </c>
      <c r="M182" s="521" t="s">
        <v>2582</v>
      </c>
      <c r="N182" s="609">
        <v>44459.0</v>
      </c>
      <c r="O182" s="521" t="s">
        <v>3818</v>
      </c>
      <c r="P182" s="603">
        <v>0.025</v>
      </c>
      <c r="Q182" s="610" t="s">
        <v>4345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99</v>
      </c>
      <c r="U182" s="565" t="s">
        <v>2646</v>
      </c>
      <c r="V182" s="565" t="s">
        <v>780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2548</v>
      </c>
      <c r="BE182" s="449" t="s">
        <v>2548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3798</v>
      </c>
      <c r="B183" s="78" t="s">
        <v>2796</v>
      </c>
      <c r="C183" s="563" t="s">
        <v>4346</v>
      </c>
      <c r="D183" s="565">
        <v>3716665.0</v>
      </c>
      <c r="E183" s="511" t="s">
        <v>95</v>
      </c>
      <c r="F183" s="511" t="s">
        <v>29</v>
      </c>
      <c r="G183" s="565" t="s">
        <v>61</v>
      </c>
      <c r="H183" s="511" t="str">
        <f>IFERROR(VLOOKUP(G183,'Cadastro de assessores'!A:B,2,FALSE),"Não Cadastrado")</f>
        <v>17896</v>
      </c>
      <c r="I183" s="511"/>
      <c r="J183" s="51" t="s">
        <v>3801</v>
      </c>
      <c r="K183" s="521" t="s">
        <v>2582</v>
      </c>
      <c r="L183" s="521" t="s">
        <v>2582</v>
      </c>
      <c r="M183" s="630" t="s">
        <v>4347</v>
      </c>
      <c r="N183" s="565"/>
      <c r="O183" s="565" t="s">
        <v>3814</v>
      </c>
      <c r="P183" s="603">
        <v>0.012</v>
      </c>
      <c r="Q183" s="610"/>
      <c r="R183" s="604"/>
      <c r="S183" s="521"/>
      <c r="T183" s="521" t="s">
        <v>362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2548</v>
      </c>
      <c r="BE183" s="449" t="s">
        <v>2548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3798</v>
      </c>
      <c r="B184" s="78" t="s">
        <v>1025</v>
      </c>
      <c r="C184" s="563" t="s">
        <v>4348</v>
      </c>
      <c r="D184" s="565">
        <v>8461167.0</v>
      </c>
      <c r="E184" s="511" t="s">
        <v>18</v>
      </c>
      <c r="F184" s="511" t="s">
        <v>19</v>
      </c>
      <c r="G184" s="565" t="s">
        <v>3981</v>
      </c>
      <c r="H184" s="511">
        <f>IFERROR(VLOOKUP(G184,'Cadastro de assessores'!A:B,2,FALSE),"Não Cadastrado")</f>
        <v>12351</v>
      </c>
      <c r="I184" s="511"/>
      <c r="J184" s="51" t="s">
        <v>3801</v>
      </c>
      <c r="K184" s="511" t="s">
        <v>97</v>
      </c>
      <c r="L184" s="602">
        <v>44690.0</v>
      </c>
      <c r="M184" s="602">
        <v>44694.0</v>
      </c>
      <c r="N184" s="565"/>
      <c r="O184" s="565" t="s">
        <v>3814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99</v>
      </c>
      <c r="U184" s="521" t="s">
        <v>2634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3798</v>
      </c>
      <c r="B185" s="78" t="s">
        <v>4349</v>
      </c>
      <c r="C185" s="607" t="s">
        <v>4350</v>
      </c>
      <c r="D185" s="521">
        <v>4696470.0</v>
      </c>
      <c r="E185" s="511" t="s">
        <v>95</v>
      </c>
      <c r="F185" s="511" t="s">
        <v>29</v>
      </c>
      <c r="G185" s="511" t="s">
        <v>4065</v>
      </c>
      <c r="H185" s="511" t="str">
        <f>IFERROR(VLOOKUP(G185,'Cadastro de assessores'!A:B,2,FALSE),"Não Cadastrado")</f>
        <v>17243</v>
      </c>
      <c r="I185" s="511"/>
      <c r="J185" s="51" t="s">
        <v>3801</v>
      </c>
      <c r="K185" s="521" t="s">
        <v>140</v>
      </c>
      <c r="L185" s="602">
        <v>44193.0</v>
      </c>
      <c r="M185" s="602">
        <v>44195.0</v>
      </c>
      <c r="N185" s="521"/>
      <c r="O185" s="521" t="s">
        <v>3814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99</v>
      </c>
      <c r="U185" s="521" t="s">
        <v>2605</v>
      </c>
      <c r="V185" s="521" t="s">
        <v>29</v>
      </c>
      <c r="W185" s="605" t="s">
        <v>3808</v>
      </c>
      <c r="X185" s="605" t="s">
        <v>3808</v>
      </c>
      <c r="Y185" s="605" t="s">
        <v>3808</v>
      </c>
      <c r="Z185" s="605" t="s">
        <v>3808</v>
      </c>
      <c r="AA185" s="605" t="s">
        <v>3808</v>
      </c>
      <c r="AB185" s="605" t="s">
        <v>3808</v>
      </c>
      <c r="AC185" s="605" t="s">
        <v>3808</v>
      </c>
      <c r="AD185" s="605" t="s">
        <v>3808</v>
      </c>
      <c r="AE185" s="605" t="s">
        <v>3808</v>
      </c>
      <c r="AF185" s="605" t="s">
        <v>3808</v>
      </c>
      <c r="AG185" s="605" t="s">
        <v>3808</v>
      </c>
      <c r="AH185" s="605" t="s">
        <v>3808</v>
      </c>
      <c r="AI185" s="605" t="s">
        <v>3808</v>
      </c>
      <c r="AJ185" s="605" t="s">
        <v>3808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3798</v>
      </c>
      <c r="B186" s="78" t="s">
        <v>4351</v>
      </c>
      <c r="C186" s="563" t="s">
        <v>4352</v>
      </c>
      <c r="D186" s="565">
        <v>4929433.0</v>
      </c>
      <c r="E186" s="511" t="s">
        <v>18</v>
      </c>
      <c r="F186" s="511" t="s">
        <v>29</v>
      </c>
      <c r="G186" s="511" t="s">
        <v>4353</v>
      </c>
      <c r="H186" s="511" t="str">
        <f>IFERROR(VLOOKUP(G186,'Cadastro de assessores'!A:B,2,FALSE),"Não Cadastrado")</f>
        <v>1633</v>
      </c>
      <c r="I186" s="511"/>
      <c r="J186" s="51" t="s">
        <v>3801</v>
      </c>
      <c r="K186" s="521" t="s">
        <v>2582</v>
      </c>
      <c r="L186" s="521" t="s">
        <v>2582</v>
      </c>
      <c r="M186" s="630" t="s">
        <v>2581</v>
      </c>
      <c r="N186" s="565"/>
      <c r="O186" s="565" t="s">
        <v>3847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99</v>
      </c>
      <c r="U186" s="521" t="s">
        <v>2605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2548</v>
      </c>
      <c r="BE186" s="449" t="s">
        <v>2548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3798</v>
      </c>
      <c r="B187" s="78" t="s">
        <v>4354</v>
      </c>
      <c r="C187" s="563" t="s">
        <v>4355</v>
      </c>
      <c r="D187" s="565">
        <v>38592.0</v>
      </c>
      <c r="E187" s="521" t="s">
        <v>95</v>
      </c>
      <c r="F187" s="521" t="s">
        <v>29</v>
      </c>
      <c r="G187" s="521" t="s">
        <v>4356</v>
      </c>
      <c r="H187" s="521" t="str">
        <f>IFERROR(VLOOKUP(G187,'Cadastro de assessores'!A:B,2,FALSE),"Não Cadastrado")</f>
        <v>11113</v>
      </c>
      <c r="I187" s="521"/>
      <c r="J187" s="51" t="s">
        <v>180</v>
      </c>
      <c r="K187" s="521" t="s">
        <v>2545</v>
      </c>
      <c r="L187" s="609">
        <v>44407.0</v>
      </c>
      <c r="M187" s="609">
        <v>44407.0</v>
      </c>
      <c r="N187" s="644">
        <v>44516.0</v>
      </c>
      <c r="O187" s="565" t="s">
        <v>3806</v>
      </c>
      <c r="P187" s="603">
        <v>0.015</v>
      </c>
      <c r="Q187" s="224" t="s">
        <v>4357</v>
      </c>
      <c r="R187" s="604"/>
      <c r="S187" s="521" t="str">
        <f t="shared" si="18"/>
        <v>Não Qualificado</v>
      </c>
      <c r="T187" s="521" t="s">
        <v>99</v>
      </c>
      <c r="U187" s="565" t="s">
        <v>2923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2548</v>
      </c>
      <c r="BE187" s="449" t="s">
        <v>2548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3798</v>
      </c>
      <c r="B188" s="78" t="s">
        <v>1044</v>
      </c>
      <c r="C188" s="607" t="s">
        <v>1042</v>
      </c>
      <c r="D188" s="521">
        <v>4568576.0</v>
      </c>
      <c r="E188" s="511" t="s">
        <v>95</v>
      </c>
      <c r="F188" s="511" t="s">
        <v>29</v>
      </c>
      <c r="G188" s="511" t="s">
        <v>4100</v>
      </c>
      <c r="H188" s="511" t="str">
        <f>IFERROR(VLOOKUP(G188,'Cadastro de assessores'!A:B,2,FALSE),"Não Cadastrado")</f>
        <v>19157</v>
      </c>
      <c r="I188" s="511"/>
      <c r="J188" s="51" t="s">
        <v>3801</v>
      </c>
      <c r="K188" s="521" t="s">
        <v>97</v>
      </c>
      <c r="L188" s="602">
        <v>44138.0</v>
      </c>
      <c r="M188" s="602">
        <v>44145.0</v>
      </c>
      <c r="N188" s="565"/>
      <c r="O188" s="565" t="s">
        <v>3802</v>
      </c>
      <c r="P188" s="603">
        <v>0.02</v>
      </c>
      <c r="Q188" s="610" t="s">
        <v>4358</v>
      </c>
      <c r="R188" s="604"/>
      <c r="S188" s="521" t="str">
        <f t="shared" si="18"/>
        <v/>
      </c>
      <c r="T188" s="521" t="s">
        <v>99</v>
      </c>
      <c r="U188" s="521" t="s">
        <v>4090</v>
      </c>
      <c r="V188" s="521" t="s">
        <v>145</v>
      </c>
      <c r="W188" s="605" t="s">
        <v>3808</v>
      </c>
      <c r="X188" s="605" t="s">
        <v>3808</v>
      </c>
      <c r="Y188" s="605" t="s">
        <v>3808</v>
      </c>
      <c r="Z188" s="605" t="s">
        <v>3808</v>
      </c>
      <c r="AA188" s="605" t="s">
        <v>3808</v>
      </c>
      <c r="AB188" s="605" t="s">
        <v>3808</v>
      </c>
      <c r="AC188" s="605" t="s">
        <v>3808</v>
      </c>
      <c r="AD188" s="605" t="s">
        <v>3808</v>
      </c>
      <c r="AE188" s="605" t="s">
        <v>3808</v>
      </c>
      <c r="AF188" s="605" t="s">
        <v>3808</v>
      </c>
      <c r="AG188" s="605" t="s">
        <v>3808</v>
      </c>
      <c r="AH188" s="605" t="s">
        <v>3808</v>
      </c>
      <c r="AI188" s="605" t="s">
        <v>3808</v>
      </c>
      <c r="AJ188" s="605" t="s">
        <v>4359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3798</v>
      </c>
      <c r="B189" s="78" t="s">
        <v>4360</v>
      </c>
      <c r="C189" s="607" t="s">
        <v>4361</v>
      </c>
      <c r="D189" s="521">
        <v>2089993.0</v>
      </c>
      <c r="E189" s="511" t="s">
        <v>18</v>
      </c>
      <c r="F189" s="511" t="s">
        <v>29</v>
      </c>
      <c r="G189" s="511" t="s">
        <v>2587</v>
      </c>
      <c r="H189" s="521" t="str">
        <f>IFERROR(VLOOKUP(G189,'Cadastro de assessores'!A:B,2,FALSE),"Não Cadastrado")</f>
        <v>18836</v>
      </c>
      <c r="I189" s="511"/>
      <c r="J189" s="51" t="s">
        <v>3801</v>
      </c>
      <c r="K189" s="511"/>
      <c r="L189" s="601"/>
      <c r="M189" s="601"/>
      <c r="N189" s="521"/>
      <c r="O189" s="521" t="s">
        <v>3812</v>
      </c>
      <c r="P189" s="603">
        <v>0.01</v>
      </c>
      <c r="Q189" s="610"/>
      <c r="R189" s="604"/>
      <c r="S189" s="521"/>
      <c r="T189" s="521"/>
      <c r="U189" s="521"/>
      <c r="V189" s="521" t="s">
        <v>780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3798</v>
      </c>
      <c r="B190" s="78" t="s">
        <v>4362</v>
      </c>
      <c r="C190" s="563" t="s">
        <v>4363</v>
      </c>
      <c r="D190" s="565">
        <v>5907461.0</v>
      </c>
      <c r="E190" s="521" t="s">
        <v>18</v>
      </c>
      <c r="F190" s="521" t="s">
        <v>29</v>
      </c>
      <c r="G190" s="521" t="s">
        <v>3688</v>
      </c>
      <c r="H190" s="521" t="str">
        <f>IFERROR(VLOOKUP(G190,'Cadastro de assessores'!A:B,2,FALSE),"Não Cadastrado")</f>
        <v>18266</v>
      </c>
      <c r="I190" s="521"/>
      <c r="J190" s="51" t="s">
        <v>180</v>
      </c>
      <c r="K190" s="521" t="s">
        <v>2545</v>
      </c>
      <c r="L190" s="609">
        <v>44405.0</v>
      </c>
      <c r="M190" s="609">
        <v>44405.0</v>
      </c>
      <c r="N190" s="566">
        <v>44677.0</v>
      </c>
      <c r="O190" s="565" t="s">
        <v>3818</v>
      </c>
      <c r="P190" s="603">
        <v>0.025</v>
      </c>
      <c r="Q190" s="224" t="s">
        <v>4364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99</v>
      </c>
      <c r="U190" s="565" t="s">
        <v>2646</v>
      </c>
      <c r="V190" s="565" t="s">
        <v>780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2548</v>
      </c>
      <c r="BE190" s="449" t="s">
        <v>2548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3798</v>
      </c>
      <c r="B191" s="78" t="s">
        <v>1056</v>
      </c>
      <c r="C191" s="607" t="s">
        <v>1054</v>
      </c>
      <c r="D191" s="521">
        <v>8699747.0</v>
      </c>
      <c r="E191" s="511" t="s">
        <v>18</v>
      </c>
      <c r="F191" s="511" t="s">
        <v>29</v>
      </c>
      <c r="G191" s="511" t="s">
        <v>288</v>
      </c>
      <c r="H191" s="521">
        <f>IFERROR(VLOOKUP(G191,'Cadastro de assessores'!A:B,2,FALSE),"Não Cadastrado")</f>
        <v>12359</v>
      </c>
      <c r="I191" s="521"/>
      <c r="J191" s="51" t="s">
        <v>3801</v>
      </c>
      <c r="K191" s="521" t="s">
        <v>97</v>
      </c>
      <c r="L191" s="601">
        <v>44776.0</v>
      </c>
      <c r="M191" s="601">
        <v>44778.0</v>
      </c>
      <c r="N191" s="521"/>
      <c r="O191" s="521" t="s">
        <v>3812</v>
      </c>
      <c r="P191" s="603">
        <v>0.007</v>
      </c>
      <c r="Q191" s="610"/>
      <c r="R191" s="604"/>
      <c r="S191" s="521"/>
      <c r="T191" s="521"/>
      <c r="U191" s="521"/>
      <c r="V191" s="521" t="s">
        <v>780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3798</v>
      </c>
      <c r="B192" s="78" t="s">
        <v>4365</v>
      </c>
      <c r="C192" s="607" t="s">
        <v>4366</v>
      </c>
      <c r="D192" s="521">
        <v>4920156.0</v>
      </c>
      <c r="E192" s="511" t="s">
        <v>95</v>
      </c>
      <c r="F192" s="511" t="s">
        <v>29</v>
      </c>
      <c r="G192" s="511" t="s">
        <v>3865</v>
      </c>
      <c r="H192" s="511" t="str">
        <f>IFERROR(VLOOKUP(G192,'Cadastro de assessores'!A:B,2,FALSE),"Não Cadastrado")</f>
        <v>1298</v>
      </c>
      <c r="I192" s="511"/>
      <c r="J192" s="51" t="s">
        <v>180</v>
      </c>
      <c r="K192" s="511" t="s">
        <v>97</v>
      </c>
      <c r="L192" s="601">
        <v>44258.0</v>
      </c>
      <c r="M192" s="601">
        <v>44263.0</v>
      </c>
      <c r="N192" s="609">
        <v>44987.0</v>
      </c>
      <c r="O192" s="521" t="s">
        <v>3806</v>
      </c>
      <c r="P192" s="603">
        <v>0.015</v>
      </c>
      <c r="Q192" s="610" t="s">
        <v>4367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99</v>
      </c>
      <c r="U192" s="521" t="s">
        <v>2605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3798</v>
      </c>
      <c r="B193" s="78" t="s">
        <v>4368</v>
      </c>
      <c r="C193" s="607" t="s">
        <v>4369</v>
      </c>
      <c r="D193" s="487">
        <v>508722.0</v>
      </c>
      <c r="E193" s="511" t="s">
        <v>18</v>
      </c>
      <c r="F193" s="511" t="s">
        <v>29</v>
      </c>
      <c r="G193" s="511" t="s">
        <v>3204</v>
      </c>
      <c r="H193" s="511">
        <f>IFERROR(VLOOKUP(G193,'Cadastro de assessores'!A:B,2,FALSE),"Não Cadastrado")</f>
        <v>12355</v>
      </c>
      <c r="I193" s="511"/>
      <c r="J193" s="51" t="s">
        <v>3801</v>
      </c>
      <c r="K193" s="521" t="s">
        <v>140</v>
      </c>
      <c r="L193" s="511" t="s">
        <v>2582</v>
      </c>
      <c r="M193" s="630" t="s">
        <v>2581</v>
      </c>
      <c r="N193" s="521"/>
      <c r="O193" s="521" t="s">
        <v>3812</v>
      </c>
      <c r="P193" s="603">
        <v>0.007</v>
      </c>
      <c r="Q193" s="610"/>
      <c r="R193" s="604"/>
      <c r="S193" s="521"/>
      <c r="T193" s="521" t="s">
        <v>99</v>
      </c>
      <c r="U193" s="521" t="s">
        <v>2596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2548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3798</v>
      </c>
      <c r="B194" s="78" t="s">
        <v>4370</v>
      </c>
      <c r="C194" s="607" t="s">
        <v>4371</v>
      </c>
      <c r="D194" s="521">
        <v>4858869.0</v>
      </c>
      <c r="E194" s="521" t="s">
        <v>95</v>
      </c>
      <c r="F194" s="521" t="s">
        <v>29</v>
      </c>
      <c r="G194" s="521" t="s">
        <v>3641</v>
      </c>
      <c r="H194" s="521" t="str">
        <f>IFERROR(VLOOKUP(G194,'Cadastro de assessores'!A:B,2,FALSE),"Não Cadastrado")</f>
        <v>14574</v>
      </c>
      <c r="I194" s="521"/>
      <c r="J194" s="51" t="s">
        <v>180</v>
      </c>
      <c r="K194" s="521" t="s">
        <v>2545</v>
      </c>
      <c r="L194" s="609">
        <v>44238.0</v>
      </c>
      <c r="M194" s="609">
        <v>44238.0</v>
      </c>
      <c r="N194" s="566">
        <v>44504.0</v>
      </c>
      <c r="O194" s="565" t="s">
        <v>3802</v>
      </c>
      <c r="P194" s="603">
        <v>0.02</v>
      </c>
      <c r="Q194" s="224" t="s">
        <v>4372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362</v>
      </c>
      <c r="U194" s="521" t="s">
        <v>2657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2548</v>
      </c>
      <c r="BE194" s="449" t="s">
        <v>2548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3798</v>
      </c>
      <c r="B195" s="78" t="s">
        <v>4373</v>
      </c>
      <c r="C195" s="607" t="s">
        <v>4374</v>
      </c>
      <c r="D195" s="648">
        <v>6480547.0</v>
      </c>
      <c r="E195" s="521" t="s">
        <v>18</v>
      </c>
      <c r="F195" s="521" t="s">
        <v>19</v>
      </c>
      <c r="G195" s="521" t="s">
        <v>250</v>
      </c>
      <c r="H195" s="521" t="str">
        <f>IFERROR(VLOOKUP(G195,'Cadastro de assessores'!A:B,2,FALSE),"Não Cadastrado")</f>
        <v>18009</v>
      </c>
      <c r="I195" s="521"/>
      <c r="J195" s="51" t="s">
        <v>180</v>
      </c>
      <c r="K195" s="521" t="s">
        <v>140</v>
      </c>
      <c r="L195" s="521" t="s">
        <v>2582</v>
      </c>
      <c r="M195" s="609">
        <v>44824.0</v>
      </c>
      <c r="N195" s="566">
        <v>44886.0</v>
      </c>
      <c r="O195" s="565" t="s">
        <v>3812</v>
      </c>
      <c r="P195" s="603">
        <v>0.01</v>
      </c>
      <c r="Q195" s="224" t="s">
        <v>4375</v>
      </c>
      <c r="R195" s="604"/>
      <c r="S195" s="521"/>
      <c r="T195" s="565"/>
      <c r="U195" s="565"/>
      <c r="V195" s="565" t="s">
        <v>2582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3798</v>
      </c>
      <c r="B196" s="78" t="s">
        <v>4373</v>
      </c>
      <c r="C196" s="607" t="s">
        <v>4374</v>
      </c>
      <c r="D196" s="648">
        <v>9206177.0</v>
      </c>
      <c r="E196" s="521" t="s">
        <v>18</v>
      </c>
      <c r="F196" s="521" t="s">
        <v>19</v>
      </c>
      <c r="G196" s="521" t="s">
        <v>250</v>
      </c>
      <c r="H196" s="521" t="str">
        <f>IFERROR(VLOOKUP(G196,'Cadastro de assessores'!A:B,2,FALSE),"Não Cadastrado")</f>
        <v>18009</v>
      </c>
      <c r="I196" s="521"/>
      <c r="J196" s="51" t="s">
        <v>180</v>
      </c>
      <c r="K196" s="521" t="s">
        <v>97</v>
      </c>
      <c r="L196" s="521" t="s">
        <v>2582</v>
      </c>
      <c r="M196" s="609">
        <v>44839.0</v>
      </c>
      <c r="N196" s="566">
        <v>44886.0</v>
      </c>
      <c r="O196" s="565" t="s">
        <v>3818</v>
      </c>
      <c r="P196" s="603">
        <v>0.025</v>
      </c>
      <c r="Q196" s="224" t="s">
        <v>4376</v>
      </c>
      <c r="R196" s="604"/>
      <c r="S196" s="521"/>
      <c r="T196" s="565"/>
      <c r="U196" s="565"/>
      <c r="V196" s="565" t="s">
        <v>2582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3798</v>
      </c>
      <c r="B197" s="78" t="s">
        <v>4377</v>
      </c>
      <c r="C197" s="649" t="s">
        <v>4378</v>
      </c>
      <c r="D197" s="521">
        <v>3373338.0</v>
      </c>
      <c r="E197" s="521" t="s">
        <v>18</v>
      </c>
      <c r="F197" s="521" t="s">
        <v>19</v>
      </c>
      <c r="G197" s="521" t="s">
        <v>4130</v>
      </c>
      <c r="H197" s="521" t="str">
        <f>IFERROR(VLOOKUP(G197,'Cadastro de assessores'!A:B,2,FALSE),"Não Cadastrado")</f>
        <v>14294</v>
      </c>
      <c r="I197" s="521"/>
      <c r="J197" s="51" t="s">
        <v>180</v>
      </c>
      <c r="K197" s="521" t="s">
        <v>2545</v>
      </c>
      <c r="L197" s="609">
        <v>44454.0</v>
      </c>
      <c r="M197" s="609">
        <v>44454.0</v>
      </c>
      <c r="N197" s="566">
        <v>44684.0</v>
      </c>
      <c r="O197" s="565" t="s">
        <v>3812</v>
      </c>
      <c r="P197" s="603">
        <v>0.007</v>
      </c>
      <c r="Q197" s="224" t="s">
        <v>4379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362</v>
      </c>
      <c r="U197" s="565" t="s">
        <v>4380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2548</v>
      </c>
      <c r="BE197" s="449" t="s">
        <v>2548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3798</v>
      </c>
      <c r="B198" s="78" t="s">
        <v>4381</v>
      </c>
      <c r="C198" s="607" t="s">
        <v>4382</v>
      </c>
      <c r="D198" s="521">
        <v>4769682.0</v>
      </c>
      <c r="E198" s="521" t="s">
        <v>95</v>
      </c>
      <c r="F198" s="521" t="s">
        <v>29</v>
      </c>
      <c r="G198" s="521" t="s">
        <v>3641</v>
      </c>
      <c r="H198" s="521" t="str">
        <f>IFERROR(VLOOKUP(G198,'Cadastro de assessores'!A:B,2,FALSE),"Não Cadastrado")</f>
        <v>14574</v>
      </c>
      <c r="I198" s="521"/>
      <c r="J198" s="51" t="s">
        <v>180</v>
      </c>
      <c r="K198" s="521" t="s">
        <v>2545</v>
      </c>
      <c r="L198" s="609">
        <v>44238.0</v>
      </c>
      <c r="M198" s="609">
        <v>44238.0</v>
      </c>
      <c r="N198" s="566">
        <v>44477.0</v>
      </c>
      <c r="O198" s="565" t="s">
        <v>3802</v>
      </c>
      <c r="P198" s="603">
        <v>0.02</v>
      </c>
      <c r="Q198" s="224" t="s">
        <v>4383</v>
      </c>
      <c r="R198" s="604"/>
      <c r="S198" s="521" t="str">
        <f t="shared" si="19"/>
        <v>Não Qualificado</v>
      </c>
      <c r="T198" s="521" t="s">
        <v>99</v>
      </c>
      <c r="U198" s="521" t="s">
        <v>2584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2548</v>
      </c>
      <c r="BE198" s="449" t="s">
        <v>2548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3798</v>
      </c>
      <c r="B199" s="78" t="s">
        <v>4381</v>
      </c>
      <c r="C199" s="607" t="s">
        <v>4382</v>
      </c>
      <c r="D199" s="521">
        <v>4756217.0</v>
      </c>
      <c r="E199" s="521" t="s">
        <v>95</v>
      </c>
      <c r="F199" s="521" t="s">
        <v>29</v>
      </c>
      <c r="G199" s="521" t="s">
        <v>3641</v>
      </c>
      <c r="H199" s="521" t="str">
        <f>IFERROR(VLOOKUP(G199,'Cadastro de assessores'!A:B,2,FALSE),"Não Cadastrado")</f>
        <v>14574</v>
      </c>
      <c r="I199" s="521"/>
      <c r="J199" s="51" t="s">
        <v>180</v>
      </c>
      <c r="K199" s="521" t="s">
        <v>2545</v>
      </c>
      <c r="L199" s="609">
        <v>44228.0</v>
      </c>
      <c r="M199" s="609">
        <v>44228.0</v>
      </c>
      <c r="N199" s="566">
        <v>44721.0</v>
      </c>
      <c r="O199" s="565" t="s">
        <v>3802</v>
      </c>
      <c r="P199" s="603">
        <v>0.02</v>
      </c>
      <c r="Q199" s="610" t="s">
        <v>4384</v>
      </c>
      <c r="R199" s="604"/>
      <c r="S199" s="521" t="str">
        <f t="shared" si="19"/>
        <v>Não Qualificado</v>
      </c>
      <c r="T199" s="521" t="s">
        <v>99</v>
      </c>
      <c r="U199" s="521" t="s">
        <v>2584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2548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3798</v>
      </c>
      <c r="B200" s="78" t="s">
        <v>4385</v>
      </c>
      <c r="C200" s="635" t="s">
        <v>4386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3801</v>
      </c>
      <c r="K200" s="511" t="s">
        <v>97</v>
      </c>
      <c r="L200" s="602">
        <v>44683.0</v>
      </c>
      <c r="M200" s="602">
        <v>44697.0</v>
      </c>
      <c r="N200" s="565"/>
      <c r="O200" s="565" t="s">
        <v>3814</v>
      </c>
      <c r="P200" s="567">
        <v>0.012</v>
      </c>
      <c r="Q200" s="610" t="s">
        <v>4387</v>
      </c>
      <c r="R200" s="604"/>
      <c r="S200" s="521"/>
      <c r="T200" s="521" t="s">
        <v>99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3798</v>
      </c>
      <c r="B201" s="78" t="s">
        <v>1086</v>
      </c>
      <c r="C201" s="635" t="s">
        <v>1084</v>
      </c>
      <c r="D201" s="565">
        <v>3353688.0</v>
      </c>
      <c r="E201" s="511" t="s">
        <v>18</v>
      </c>
      <c r="F201" s="511" t="s">
        <v>29</v>
      </c>
      <c r="G201" s="511" t="s">
        <v>288</v>
      </c>
      <c r="H201" s="521">
        <f>IFERROR(VLOOKUP(G201,'Cadastro de assessores'!A:B,2,FALSE),"Não Cadastrado")</f>
        <v>12359</v>
      </c>
      <c r="I201" s="521"/>
      <c r="J201" s="51" t="s">
        <v>3801</v>
      </c>
      <c r="K201" s="511" t="s">
        <v>97</v>
      </c>
      <c r="L201" s="602">
        <v>44778.0</v>
      </c>
      <c r="M201" s="602">
        <v>44778.0</v>
      </c>
      <c r="N201" s="565"/>
      <c r="O201" s="565" t="s">
        <v>3812</v>
      </c>
      <c r="P201" s="567">
        <v>0.007</v>
      </c>
      <c r="Q201" s="643" t="s">
        <v>4388</v>
      </c>
      <c r="R201" s="604"/>
      <c r="S201" s="521"/>
      <c r="T201" s="521" t="s">
        <v>362</v>
      </c>
      <c r="U201" s="521"/>
      <c r="V201" s="521" t="s">
        <v>145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3798</v>
      </c>
      <c r="B202" s="78" t="s">
        <v>4389</v>
      </c>
      <c r="C202" s="635" t="s">
        <v>4390</v>
      </c>
      <c r="D202" s="565">
        <v>7082227.0</v>
      </c>
      <c r="E202" s="511" t="s">
        <v>18</v>
      </c>
      <c r="F202" s="511" t="s">
        <v>19</v>
      </c>
      <c r="G202" s="511" t="s">
        <v>250</v>
      </c>
      <c r="H202" s="511" t="str">
        <f>IFERROR(VLOOKUP(G202,'Cadastro de assessores'!A:B,2,FALSE),"Não Cadastrado")</f>
        <v>18009</v>
      </c>
      <c r="I202" s="511"/>
      <c r="J202" s="51" t="s">
        <v>3801</v>
      </c>
      <c r="K202" s="511" t="s">
        <v>97</v>
      </c>
      <c r="L202" s="602">
        <v>44509.0</v>
      </c>
      <c r="M202" s="602">
        <v>44511.0</v>
      </c>
      <c r="N202" s="565"/>
      <c r="O202" s="565" t="s">
        <v>3806</v>
      </c>
      <c r="P202" s="567">
        <v>0.015</v>
      </c>
      <c r="Q202" s="610" t="s">
        <v>4391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99</v>
      </c>
      <c r="U202" s="521" t="s">
        <v>2823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3798</v>
      </c>
      <c r="B203" s="78" t="s">
        <v>4392</v>
      </c>
      <c r="C203" s="611" t="s">
        <v>4393</v>
      </c>
      <c r="D203" s="521">
        <v>7998405.0</v>
      </c>
      <c r="E203" s="511" t="s">
        <v>18</v>
      </c>
      <c r="F203" s="511" t="s">
        <v>29</v>
      </c>
      <c r="G203" s="511" t="s">
        <v>135</v>
      </c>
      <c r="H203" s="511">
        <f>IFERROR(VLOOKUP(G203,'Cadastro de assessores'!A:B,2,FALSE),"Não Cadastrado")</f>
        <v>12332</v>
      </c>
      <c r="I203" s="511"/>
      <c r="J203" s="51" t="s">
        <v>3801</v>
      </c>
      <c r="K203" s="511" t="s">
        <v>97</v>
      </c>
      <c r="L203" s="614">
        <v>44613.0</v>
      </c>
      <c r="M203" s="614">
        <v>44615.0</v>
      </c>
      <c r="N203" s="521"/>
      <c r="O203" s="521" t="s">
        <v>3812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99</v>
      </c>
      <c r="U203" s="521" t="s">
        <v>2562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3798</v>
      </c>
      <c r="B204" s="78" t="s">
        <v>2951</v>
      </c>
      <c r="C204" s="611" t="s">
        <v>2948</v>
      </c>
      <c r="D204" s="521">
        <v>4798641.0</v>
      </c>
      <c r="E204" s="511" t="s">
        <v>18</v>
      </c>
      <c r="F204" s="511" t="s">
        <v>29</v>
      </c>
      <c r="G204" s="511" t="s">
        <v>2194</v>
      </c>
      <c r="H204" s="511" t="str">
        <f>IFERROR(VLOOKUP(G204,'Cadastro de assessores'!A:B,2,FALSE),"Não Cadastrado")</f>
        <v>18256</v>
      </c>
      <c r="I204" s="511"/>
      <c r="J204" s="51" t="s">
        <v>3801</v>
      </c>
      <c r="K204" s="511" t="s">
        <v>97</v>
      </c>
      <c r="L204" s="601">
        <v>44293.0</v>
      </c>
      <c r="M204" s="601">
        <v>44291.0</v>
      </c>
      <c r="N204" s="521"/>
      <c r="O204" s="521" t="s">
        <v>3806</v>
      </c>
      <c r="P204" s="603">
        <v>0.01</v>
      </c>
      <c r="Q204" s="610" t="s">
        <v>3881</v>
      </c>
      <c r="R204" s="604"/>
      <c r="S204" s="521" t="str">
        <f t="shared" si="20"/>
        <v>Não Qualificado</v>
      </c>
      <c r="T204" s="521" t="s">
        <v>99</v>
      </c>
      <c r="U204" s="521" t="s">
        <v>2923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2582</v>
      </c>
      <c r="AN204" s="449" t="s">
        <v>2582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3798</v>
      </c>
      <c r="B205" s="78" t="s">
        <v>4394</v>
      </c>
      <c r="C205" s="607" t="s">
        <v>4395</v>
      </c>
      <c r="D205" s="521">
        <v>4833105.0</v>
      </c>
      <c r="E205" s="521" t="s">
        <v>18</v>
      </c>
      <c r="F205" s="521" t="s">
        <v>29</v>
      </c>
      <c r="G205" s="521" t="s">
        <v>3805</v>
      </c>
      <c r="H205" s="521" t="str">
        <f>IFERROR(VLOOKUP(G205,'Cadastro de assessores'!A:B,2,FALSE),"Não Cadastrado")</f>
        <v>17679</v>
      </c>
      <c r="I205" s="521"/>
      <c r="J205" s="51" t="s">
        <v>180</v>
      </c>
      <c r="K205" s="521" t="s">
        <v>2545</v>
      </c>
      <c r="L205" s="609">
        <v>44231.0</v>
      </c>
      <c r="M205" s="609">
        <v>44231.0</v>
      </c>
      <c r="N205" s="608">
        <v>44518.0</v>
      </c>
      <c r="O205" s="521" t="s">
        <v>3814</v>
      </c>
      <c r="P205" s="603">
        <v>0.012</v>
      </c>
      <c r="Q205" s="224" t="s">
        <v>4396</v>
      </c>
      <c r="R205" s="604"/>
      <c r="S205" s="521" t="str">
        <f t="shared" si="20"/>
        <v>Não Qualificado</v>
      </c>
      <c r="T205" s="521" t="s">
        <v>99</v>
      </c>
      <c r="U205" s="521" t="s">
        <v>2596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2548</v>
      </c>
      <c r="BE205" s="449" t="s">
        <v>2548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3798</v>
      </c>
      <c r="B206" s="78" t="s">
        <v>4397</v>
      </c>
      <c r="C206" s="563" t="s">
        <v>4398</v>
      </c>
      <c r="D206" s="565">
        <v>8118134.0</v>
      </c>
      <c r="E206" s="511" t="s">
        <v>95</v>
      </c>
      <c r="F206" s="511" t="s">
        <v>29</v>
      </c>
      <c r="G206" s="511" t="s">
        <v>3879</v>
      </c>
      <c r="H206" s="565">
        <f>IFERROR(VLOOKUP(G206,'Cadastro de assessores'!A:B,2,FALSE),"Não Cadastrado")</f>
        <v>12356</v>
      </c>
      <c r="I206" s="565"/>
      <c r="J206" s="51" t="s">
        <v>3801</v>
      </c>
      <c r="K206" s="511" t="s">
        <v>97</v>
      </c>
      <c r="L206" s="601">
        <v>44686.0</v>
      </c>
      <c r="M206" s="601">
        <v>44685.0</v>
      </c>
      <c r="N206" s="565"/>
      <c r="O206" s="565" t="s">
        <v>4399</v>
      </c>
      <c r="P206" s="603">
        <v>0.015</v>
      </c>
      <c r="Q206" s="224" t="s">
        <v>4400</v>
      </c>
      <c r="R206" s="604"/>
      <c r="S206" s="521" t="str">
        <f t="shared" si="20"/>
        <v/>
      </c>
      <c r="T206" s="521" t="s">
        <v>99</v>
      </c>
      <c r="U206" s="565" t="s">
        <v>2573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3798</v>
      </c>
      <c r="B207" s="78" t="s">
        <v>4401</v>
      </c>
      <c r="C207" s="505" t="s">
        <v>4402</v>
      </c>
      <c r="D207" s="477">
        <v>5998094.0</v>
      </c>
      <c r="E207" s="521" t="s">
        <v>18</v>
      </c>
      <c r="F207" s="510" t="s">
        <v>19</v>
      </c>
      <c r="G207" s="521" t="s">
        <v>250</v>
      </c>
      <c r="H207" s="521" t="str">
        <f>IFERROR(VLOOKUP(G207,'Cadastro de assessores'!A:B,2,FALSE),"Não Cadastrado")</f>
        <v>18009</v>
      </c>
      <c r="I207" s="521"/>
      <c r="J207" s="51" t="s">
        <v>180</v>
      </c>
      <c r="K207" s="521" t="s">
        <v>2545</v>
      </c>
      <c r="L207" s="609">
        <v>44462.0</v>
      </c>
      <c r="M207" s="609">
        <v>44462.0</v>
      </c>
      <c r="N207" s="609">
        <v>44676.0</v>
      </c>
      <c r="O207" s="521" t="s">
        <v>3806</v>
      </c>
      <c r="P207" s="567">
        <v>0.015</v>
      </c>
      <c r="Q207" s="481" t="s">
        <v>4403</v>
      </c>
      <c r="R207" s="604"/>
      <c r="S207" s="521" t="str">
        <f t="shared" si="20"/>
        <v>Não Qualificado</v>
      </c>
      <c r="T207" s="521" t="s">
        <v>99</v>
      </c>
      <c r="U207" s="565" t="s">
        <v>2578</v>
      </c>
      <c r="V207" s="521" t="s">
        <v>3886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2548</v>
      </c>
      <c r="BE207" s="449" t="s">
        <v>2548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3798</v>
      </c>
      <c r="B208" s="78" t="s">
        <v>4404</v>
      </c>
      <c r="C208" s="563" t="s">
        <v>4405</v>
      </c>
      <c r="D208" s="565">
        <v>3712007.0</v>
      </c>
      <c r="E208" s="521" t="s">
        <v>18</v>
      </c>
      <c r="F208" s="510" t="s">
        <v>19</v>
      </c>
      <c r="G208" s="510" t="s">
        <v>250</v>
      </c>
      <c r="H208" s="510" t="str">
        <f>IFERROR(VLOOKUP(G208,'Cadastro de assessores'!A:B,2,FALSE),"Não Cadastrado")</f>
        <v>18009</v>
      </c>
      <c r="I208" s="510"/>
      <c r="J208" s="51" t="s">
        <v>180</v>
      </c>
      <c r="K208" s="521" t="s">
        <v>2545</v>
      </c>
      <c r="L208" s="521" t="s">
        <v>2582</v>
      </c>
      <c r="M208" s="521" t="s">
        <v>2582</v>
      </c>
      <c r="N208" s="566">
        <v>44404.0</v>
      </c>
      <c r="O208" s="565" t="s">
        <v>3806</v>
      </c>
      <c r="P208" s="567">
        <v>0.015</v>
      </c>
      <c r="Q208" s="224" t="s">
        <v>4406</v>
      </c>
      <c r="R208" s="604"/>
      <c r="S208" s="521" t="str">
        <f t="shared" si="20"/>
        <v>Não Qualificado</v>
      </c>
      <c r="T208" s="521" t="s">
        <v>99</v>
      </c>
      <c r="U208" s="565" t="s">
        <v>2601</v>
      </c>
      <c r="V208" s="565" t="s">
        <v>145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2548</v>
      </c>
      <c r="BE208" s="449" t="s">
        <v>2548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3798</v>
      </c>
      <c r="B209" s="78" t="s">
        <v>4407</v>
      </c>
      <c r="C209" s="563" t="s">
        <v>4408</v>
      </c>
      <c r="D209" s="565">
        <v>3919372.0</v>
      </c>
      <c r="E209" s="521" t="s">
        <v>18</v>
      </c>
      <c r="F209" s="510" t="s">
        <v>19</v>
      </c>
      <c r="G209" s="521" t="s">
        <v>250</v>
      </c>
      <c r="H209" s="565" t="str">
        <f>IFERROR(VLOOKUP(G209,'Cadastro de assessores'!A:B,2,FALSE),"Não Cadastrado")</f>
        <v>18009</v>
      </c>
      <c r="I209" s="565"/>
      <c r="J209" s="51" t="s">
        <v>180</v>
      </c>
      <c r="K209" s="521" t="s">
        <v>2545</v>
      </c>
      <c r="L209" s="609">
        <v>44413.0</v>
      </c>
      <c r="M209" s="609">
        <v>44413.0</v>
      </c>
      <c r="N209" s="565"/>
      <c r="O209" s="565" t="s">
        <v>3818</v>
      </c>
      <c r="P209" s="603">
        <v>0.025</v>
      </c>
      <c r="Q209" s="224" t="s">
        <v>4409</v>
      </c>
      <c r="R209" s="604"/>
      <c r="S209" s="521" t="str">
        <f t="shared" si="20"/>
        <v>Não Qualificado</v>
      </c>
      <c r="T209" s="521" t="s">
        <v>99</v>
      </c>
      <c r="U209" s="565" t="s">
        <v>2601</v>
      </c>
      <c r="V209" s="565" t="s">
        <v>145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2548</v>
      </c>
      <c r="BE209" s="449" t="s">
        <v>2548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3798</v>
      </c>
      <c r="B210" s="78" t="s">
        <v>4410</v>
      </c>
      <c r="C210" s="607" t="s">
        <v>4411</v>
      </c>
      <c r="D210" s="521">
        <v>2466854.0</v>
      </c>
      <c r="E210" s="521" t="s">
        <v>2531</v>
      </c>
      <c r="F210" s="521" t="s">
        <v>29</v>
      </c>
      <c r="G210" s="521" t="s">
        <v>2531</v>
      </c>
      <c r="H210" s="521" t="str">
        <f>IFERROR(VLOOKUP(G210,'Cadastro de assessores'!A:B,2,FALSE),"Não Cadastrado")</f>
        <v>18986</v>
      </c>
      <c r="I210" s="521"/>
      <c r="J210" s="51" t="s">
        <v>180</v>
      </c>
      <c r="K210" s="521" t="s">
        <v>2545</v>
      </c>
      <c r="L210" s="609">
        <v>43696.0</v>
      </c>
      <c r="M210" s="609">
        <v>43696.0</v>
      </c>
      <c r="N210" s="609">
        <v>44091.0</v>
      </c>
      <c r="O210" s="521" t="s">
        <v>3806</v>
      </c>
      <c r="P210" s="603">
        <v>0.01</v>
      </c>
      <c r="Q210" s="610" t="s">
        <v>4412</v>
      </c>
      <c r="R210" s="604"/>
      <c r="S210" s="521" t="str">
        <f t="shared" si="20"/>
        <v/>
      </c>
      <c r="T210" s="521" t="s">
        <v>99</v>
      </c>
      <c r="U210" s="521" t="s">
        <v>2584</v>
      </c>
      <c r="V210" s="521" t="s">
        <v>29</v>
      </c>
      <c r="W210" s="605" t="s">
        <v>4413</v>
      </c>
      <c r="X210" s="605"/>
      <c r="Y210" s="605" t="s">
        <v>4414</v>
      </c>
      <c r="Z210" s="605" t="s">
        <v>4415</v>
      </c>
      <c r="AA210" s="605" t="s">
        <v>4416</v>
      </c>
      <c r="AB210" s="605" t="s">
        <v>4417</v>
      </c>
      <c r="AC210" s="605" t="s">
        <v>4418</v>
      </c>
      <c r="AD210" s="605" t="s">
        <v>4419</v>
      </c>
      <c r="AE210" s="605" t="s">
        <v>4420</v>
      </c>
      <c r="AF210" s="605" t="s">
        <v>4421</v>
      </c>
      <c r="AG210" s="605" t="s">
        <v>4422</v>
      </c>
      <c r="AH210" s="605"/>
      <c r="AI210" s="605" t="s">
        <v>4423</v>
      </c>
      <c r="AJ210" s="605"/>
      <c r="AK210" s="449"/>
      <c r="AL210" s="449">
        <v>214.15</v>
      </c>
      <c r="AM210" s="449" t="s">
        <v>2582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2548</v>
      </c>
      <c r="BE210" s="449" t="s">
        <v>2548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3798</v>
      </c>
      <c r="B211" s="78" t="s">
        <v>565</v>
      </c>
      <c r="C211" s="607" t="s">
        <v>564</v>
      </c>
      <c r="D211" s="521">
        <v>2172585.0</v>
      </c>
      <c r="E211" s="511" t="s">
        <v>18</v>
      </c>
      <c r="F211" s="511" t="s">
        <v>29</v>
      </c>
      <c r="G211" s="511" t="s">
        <v>564</v>
      </c>
      <c r="H211" s="511"/>
      <c r="I211" s="511"/>
      <c r="J211" s="51" t="s">
        <v>3801</v>
      </c>
      <c r="K211" s="521"/>
      <c r="L211" s="521"/>
      <c r="M211" s="521"/>
      <c r="N211" s="521"/>
      <c r="O211" s="521" t="s">
        <v>3806</v>
      </c>
      <c r="P211" s="619">
        <v>0.012</v>
      </c>
      <c r="Q211" s="610" t="s">
        <v>3881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3798</v>
      </c>
      <c r="B212" s="78" t="s">
        <v>4424</v>
      </c>
      <c r="C212" s="607" t="s">
        <v>4425</v>
      </c>
      <c r="D212" s="521">
        <v>2566765.0</v>
      </c>
      <c r="E212" s="511" t="s">
        <v>18</v>
      </c>
      <c r="F212" s="511" t="s">
        <v>29</v>
      </c>
      <c r="G212" s="511" t="s">
        <v>2194</v>
      </c>
      <c r="H212" s="511" t="str">
        <f>IFERROR(VLOOKUP(G212,'Cadastro de assessores'!A:B,2,FALSE),"Não Cadastrado")</f>
        <v>18256</v>
      </c>
      <c r="I212" s="511"/>
      <c r="J212" s="51" t="s">
        <v>3801</v>
      </c>
      <c r="K212" s="521" t="s">
        <v>140</v>
      </c>
      <c r="L212" s="521" t="s">
        <v>2582</v>
      </c>
      <c r="M212" s="630" t="s">
        <v>2581</v>
      </c>
      <c r="N212" s="521"/>
      <c r="O212" s="521" t="s">
        <v>3818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99</v>
      </c>
      <c r="U212" s="521" t="s">
        <v>2605</v>
      </c>
      <c r="V212" s="521" t="s">
        <v>29</v>
      </c>
      <c r="W212" s="605" t="s">
        <v>4426</v>
      </c>
      <c r="X212" s="605"/>
      <c r="Y212" s="605" t="s">
        <v>4427</v>
      </c>
      <c r="Z212" s="605" t="s">
        <v>4428</v>
      </c>
      <c r="AA212" s="605" t="s">
        <v>4429</v>
      </c>
      <c r="AB212" s="605" t="s">
        <v>4430</v>
      </c>
      <c r="AC212" s="605" t="s">
        <v>4431</v>
      </c>
      <c r="AD212" s="605" t="s">
        <v>4430</v>
      </c>
      <c r="AE212" s="605" t="s">
        <v>4430</v>
      </c>
      <c r="AF212" s="605" t="s">
        <v>4430</v>
      </c>
      <c r="AG212" s="605" t="s">
        <v>4432</v>
      </c>
      <c r="AH212" s="605" t="s">
        <v>4432</v>
      </c>
      <c r="AI212" s="605" t="s">
        <v>4433</v>
      </c>
      <c r="AJ212" s="605" t="s">
        <v>4433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2548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3798</v>
      </c>
      <c r="B213" s="78" t="s">
        <v>4434</v>
      </c>
      <c r="C213" s="650" t="s">
        <v>4435</v>
      </c>
      <c r="D213" s="565">
        <v>5092169.0</v>
      </c>
      <c r="E213" s="521" t="s">
        <v>18</v>
      </c>
      <c r="F213" s="510" t="s">
        <v>19</v>
      </c>
      <c r="G213" s="521" t="s">
        <v>250</v>
      </c>
      <c r="H213" s="510" t="str">
        <f>IFERROR(VLOOKUP(G213,'Cadastro de assessores'!A:B,2,FALSE),"Não Cadastrado")</f>
        <v>18009</v>
      </c>
      <c r="I213" s="510"/>
      <c r="J213" s="51" t="s">
        <v>180</v>
      </c>
      <c r="K213" s="521" t="s">
        <v>2545</v>
      </c>
      <c r="L213" s="609">
        <v>44287.0</v>
      </c>
      <c r="M213" s="609">
        <v>44287.0</v>
      </c>
      <c r="N213" s="609">
        <v>44805.0</v>
      </c>
      <c r="O213" s="521" t="s">
        <v>3806</v>
      </c>
      <c r="P213" s="567">
        <v>0.015</v>
      </c>
      <c r="Q213" s="224"/>
      <c r="R213" s="604"/>
      <c r="S213" s="521" t="str">
        <f t="shared" si="21"/>
        <v/>
      </c>
      <c r="T213" s="521" t="s">
        <v>99</v>
      </c>
      <c r="U213" s="565" t="s">
        <v>4218</v>
      </c>
      <c r="V213" s="565" t="s">
        <v>3652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3798</v>
      </c>
      <c r="B214" s="78" t="s">
        <v>4436</v>
      </c>
      <c r="C214" s="563" t="s">
        <v>4437</v>
      </c>
      <c r="D214" s="565">
        <v>5599106.0</v>
      </c>
      <c r="E214" s="521" t="s">
        <v>95</v>
      </c>
      <c r="F214" s="510" t="s">
        <v>29</v>
      </c>
      <c r="G214" s="510" t="s">
        <v>4100</v>
      </c>
      <c r="H214" s="510" t="str">
        <f>IFERROR(VLOOKUP(G214,'Cadastro de assessores'!A:B,2,FALSE),"Não Cadastrado")</f>
        <v>19157</v>
      </c>
      <c r="I214" s="510"/>
      <c r="J214" s="51" t="s">
        <v>180</v>
      </c>
      <c r="K214" s="521" t="s">
        <v>2545</v>
      </c>
      <c r="L214" s="609">
        <v>44368.0</v>
      </c>
      <c r="M214" s="609">
        <v>44368.0</v>
      </c>
      <c r="N214" s="644">
        <v>44494.0</v>
      </c>
      <c r="O214" s="565" t="s">
        <v>3818</v>
      </c>
      <c r="P214" s="603">
        <v>0.025</v>
      </c>
      <c r="Q214" s="610" t="s">
        <v>4438</v>
      </c>
      <c r="R214" s="604"/>
      <c r="S214" s="521" t="str">
        <f t="shared" si="21"/>
        <v>Não Qualificado</v>
      </c>
      <c r="T214" s="521" t="s">
        <v>99</v>
      </c>
      <c r="U214" s="565" t="s">
        <v>4439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2548</v>
      </c>
      <c r="BE214" s="449" t="s">
        <v>2548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3798</v>
      </c>
      <c r="B215" s="78" t="s">
        <v>1141</v>
      </c>
      <c r="C215" s="607" t="s">
        <v>1138</v>
      </c>
      <c r="D215" s="521">
        <v>3714924.0</v>
      </c>
      <c r="E215" s="521" t="s">
        <v>18</v>
      </c>
      <c r="F215" s="521" t="s">
        <v>29</v>
      </c>
      <c r="G215" s="521" t="s">
        <v>162</v>
      </c>
      <c r="H215" s="521"/>
      <c r="I215" s="521"/>
      <c r="J215" s="51" t="s">
        <v>3801</v>
      </c>
      <c r="K215" s="521"/>
      <c r="L215" s="609"/>
      <c r="M215" s="521" t="s">
        <v>3155</v>
      </c>
      <c r="N215" s="609"/>
      <c r="O215" s="521" t="s">
        <v>3812</v>
      </c>
      <c r="P215" s="603">
        <v>0.0</v>
      </c>
      <c r="Q215" s="610" t="s">
        <v>4440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3798</v>
      </c>
      <c r="B216" s="78" t="s">
        <v>4441</v>
      </c>
      <c r="C216" s="607" t="s">
        <v>4442</v>
      </c>
      <c r="D216" s="521">
        <v>4760280.0</v>
      </c>
      <c r="E216" s="521" t="s">
        <v>95</v>
      </c>
      <c r="F216" s="521" t="s">
        <v>29</v>
      </c>
      <c r="G216" s="521" t="s">
        <v>4443</v>
      </c>
      <c r="H216" s="521" t="str">
        <f>IFERROR(VLOOKUP(G216,'Cadastro de assessores'!A:B,2,FALSE),"Não Cadastrado")</f>
        <v>14091</v>
      </c>
      <c r="I216" s="521"/>
      <c r="J216" s="51" t="s">
        <v>180</v>
      </c>
      <c r="K216" s="521" t="s">
        <v>2545</v>
      </c>
      <c r="L216" s="609">
        <v>44211.0</v>
      </c>
      <c r="M216" s="609">
        <v>44211.0</v>
      </c>
      <c r="N216" s="609">
        <v>44781.0</v>
      </c>
      <c r="O216" s="521" t="s">
        <v>3818</v>
      </c>
      <c r="P216" s="603">
        <v>0.025</v>
      </c>
      <c r="Q216" s="610" t="s">
        <v>4444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99</v>
      </c>
      <c r="U216" s="521" t="s">
        <v>2573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3798</v>
      </c>
      <c r="B217" s="78" t="s">
        <v>4445</v>
      </c>
      <c r="C217" s="563" t="s">
        <v>4446</v>
      </c>
      <c r="D217" s="565">
        <v>2673476.0</v>
      </c>
      <c r="E217" s="511" t="s">
        <v>18</v>
      </c>
      <c r="F217" s="600" t="s">
        <v>19</v>
      </c>
      <c r="G217" s="511" t="s">
        <v>250</v>
      </c>
      <c r="H217" s="565" t="str">
        <f>IFERROR(VLOOKUP(G217,'Cadastro de assessores'!A:B,2,FALSE),"Não Cadastrado")</f>
        <v>18009</v>
      </c>
      <c r="I217" s="565"/>
      <c r="J217" s="46" t="s">
        <v>97</v>
      </c>
      <c r="K217" s="511" t="s">
        <v>97</v>
      </c>
      <c r="L217" s="601">
        <v>44405.0</v>
      </c>
      <c r="M217" s="601">
        <v>44405.0</v>
      </c>
      <c r="N217" s="565"/>
      <c r="O217" s="565" t="s">
        <v>3802</v>
      </c>
      <c r="P217" s="619">
        <v>0.02</v>
      </c>
      <c r="Q217" s="224"/>
      <c r="R217" s="604"/>
      <c r="S217" s="521" t="str">
        <f t="shared" si="22"/>
        <v/>
      </c>
      <c r="T217" s="521" t="s">
        <v>99</v>
      </c>
      <c r="U217" s="565" t="s">
        <v>2601</v>
      </c>
      <c r="V217" s="565" t="s">
        <v>145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3798</v>
      </c>
      <c r="B218" s="78" t="s">
        <v>4447</v>
      </c>
      <c r="C218" s="607" t="s">
        <v>4448</v>
      </c>
      <c r="D218" s="521">
        <v>4398585.0</v>
      </c>
      <c r="E218" s="511" t="s">
        <v>95</v>
      </c>
      <c r="F218" s="511" t="s">
        <v>29</v>
      </c>
      <c r="G218" s="511" t="s">
        <v>61</v>
      </c>
      <c r="H218" s="511" t="str">
        <f>IFERROR(VLOOKUP(G218,'Cadastro de assessores'!A:B,2,FALSE),"Não Cadastrado")</f>
        <v>17896</v>
      </c>
      <c r="I218" s="511"/>
      <c r="J218" s="51" t="s">
        <v>3801</v>
      </c>
      <c r="K218" s="511" t="s">
        <v>97</v>
      </c>
      <c r="L218" s="601">
        <v>44098.0</v>
      </c>
      <c r="M218" s="601">
        <v>44102.0</v>
      </c>
      <c r="N218" s="521"/>
      <c r="O218" s="521" t="s">
        <v>4325</v>
      </c>
      <c r="P218" s="603">
        <v>0.002</v>
      </c>
      <c r="Q218" s="610" t="s">
        <v>4449</v>
      </c>
      <c r="R218" s="604"/>
      <c r="S218" s="521" t="str">
        <f t="shared" si="22"/>
        <v/>
      </c>
      <c r="T218" s="521" t="s">
        <v>362</v>
      </c>
      <c r="U218" s="521" t="s">
        <v>2584</v>
      </c>
      <c r="V218" s="521" t="s">
        <v>29</v>
      </c>
      <c r="W218" s="605" t="s">
        <v>3808</v>
      </c>
      <c r="X218" s="605" t="s">
        <v>3808</v>
      </c>
      <c r="Y218" s="605" t="s">
        <v>3808</v>
      </c>
      <c r="Z218" s="605" t="s">
        <v>3808</v>
      </c>
      <c r="AA218" s="605" t="s">
        <v>3808</v>
      </c>
      <c r="AB218" s="605" t="s">
        <v>3808</v>
      </c>
      <c r="AC218" s="605" t="s">
        <v>3808</v>
      </c>
      <c r="AD218" s="605" t="s">
        <v>3808</v>
      </c>
      <c r="AE218" s="605" t="s">
        <v>3808</v>
      </c>
      <c r="AF218" s="605" t="s">
        <v>3808</v>
      </c>
      <c r="AG218" s="605" t="s">
        <v>3808</v>
      </c>
      <c r="AH218" s="605" t="s">
        <v>4450</v>
      </c>
      <c r="AI218" s="605" t="s">
        <v>4451</v>
      </c>
      <c r="AJ218" s="605" t="s">
        <v>4452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3798</v>
      </c>
      <c r="B219" s="78" t="s">
        <v>4453</v>
      </c>
      <c r="C219" s="563" t="s">
        <v>4454</v>
      </c>
      <c r="D219" s="565">
        <v>5975647.0</v>
      </c>
      <c r="E219" s="511" t="s">
        <v>18</v>
      </c>
      <c r="F219" s="600" t="s">
        <v>19</v>
      </c>
      <c r="G219" s="511" t="s">
        <v>250</v>
      </c>
      <c r="H219" s="565" t="str">
        <f>IFERROR(VLOOKUP(G219,'Cadastro de assessores'!A:B,2,FALSE),"Não Cadastrado")</f>
        <v>18009</v>
      </c>
      <c r="I219" s="565"/>
      <c r="J219" s="51" t="s">
        <v>3801</v>
      </c>
      <c r="K219" s="521" t="s">
        <v>97</v>
      </c>
      <c r="L219" s="601">
        <v>44403.0</v>
      </c>
      <c r="M219" s="601">
        <v>44405.0</v>
      </c>
      <c r="N219" s="521"/>
      <c r="O219" s="521" t="s">
        <v>3806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99</v>
      </c>
      <c r="U219" s="565" t="s">
        <v>2601</v>
      </c>
      <c r="V219" s="565" t="s">
        <v>145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3798</v>
      </c>
      <c r="B220" s="78" t="s">
        <v>4455</v>
      </c>
      <c r="C220" s="135" t="s">
        <v>4456</v>
      </c>
      <c r="D220" s="45">
        <v>7000733.0</v>
      </c>
      <c r="E220" s="319" t="s">
        <v>18</v>
      </c>
      <c r="F220" s="93" t="s">
        <v>19</v>
      </c>
      <c r="G220" s="319" t="s">
        <v>250</v>
      </c>
      <c r="H220" s="45" t="str">
        <f>IFERROR(VLOOKUP(G220,'Cadastro de assessores'!A:B,2,FALSE),"Não Cadastrado")</f>
        <v>18009</v>
      </c>
      <c r="I220" s="45"/>
      <c r="J220" s="51" t="s">
        <v>3801</v>
      </c>
      <c r="K220" s="275" t="s">
        <v>97</v>
      </c>
      <c r="L220" s="652">
        <v>44712.0</v>
      </c>
      <c r="M220" s="320">
        <v>44712.0</v>
      </c>
      <c r="N220" s="95"/>
      <c r="O220" s="95" t="s">
        <v>4457</v>
      </c>
      <c r="P220" s="117">
        <v>0.012</v>
      </c>
      <c r="Q220" s="653" t="s">
        <v>4458</v>
      </c>
      <c r="R220" s="371"/>
      <c r="S220" s="95" t="str">
        <f t="shared" si="22"/>
        <v/>
      </c>
      <c r="T220" s="95" t="s">
        <v>362</v>
      </c>
      <c r="U220" s="45" t="s">
        <v>4459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3798</v>
      </c>
      <c r="B221" s="78" t="s">
        <v>4455</v>
      </c>
      <c r="C221" s="563" t="s">
        <v>4460</v>
      </c>
      <c r="D221" s="565">
        <v>9020656.0</v>
      </c>
      <c r="E221" s="511" t="s">
        <v>18</v>
      </c>
      <c r="F221" s="600" t="s">
        <v>19</v>
      </c>
      <c r="G221" s="319" t="s">
        <v>250</v>
      </c>
      <c r="H221" s="511" t="str">
        <f>IFERROR(VLOOKUP(G221,'Cadastro de assessores'!A:B,2,FALSE),"Não Cadastrado")</f>
        <v>18009</v>
      </c>
      <c r="I221" s="511"/>
      <c r="J221" s="51" t="s">
        <v>3801</v>
      </c>
      <c r="K221" s="600" t="s">
        <v>140</v>
      </c>
      <c r="L221" s="656">
        <v>44845.0</v>
      </c>
      <c r="M221" s="656">
        <v>44858.0</v>
      </c>
      <c r="N221" s="617"/>
      <c r="O221" s="617" t="s">
        <v>3814</v>
      </c>
      <c r="P221" s="619">
        <v>0.007</v>
      </c>
      <c r="Q221" s="224" t="s">
        <v>4461</v>
      </c>
      <c r="R221" s="604"/>
      <c r="S221" s="521" t="str">
        <f t="shared" si="22"/>
        <v/>
      </c>
      <c r="T221" s="565" t="s">
        <v>99</v>
      </c>
      <c r="U221" s="521" t="s">
        <v>2634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3798</v>
      </c>
      <c r="B222" s="78" t="s">
        <v>4462</v>
      </c>
      <c r="C222" s="607" t="s">
        <v>4463</v>
      </c>
      <c r="D222" s="521">
        <v>4550654.0</v>
      </c>
      <c r="E222" s="521" t="s">
        <v>95</v>
      </c>
      <c r="F222" s="521" t="s">
        <v>29</v>
      </c>
      <c r="G222" s="521" t="s">
        <v>4464</v>
      </c>
      <c r="H222" s="521" t="str">
        <f>IFERROR(VLOOKUP(G222,'Cadastro de assessores'!A:B,2,FALSE),"Não Cadastrado")</f>
        <v>14244</v>
      </c>
      <c r="I222" s="521"/>
      <c r="J222" s="51" t="s">
        <v>180</v>
      </c>
      <c r="K222" s="521" t="s">
        <v>2545</v>
      </c>
      <c r="L222" s="608">
        <v>44160.0</v>
      </c>
      <c r="M222" s="608">
        <v>44160.0</v>
      </c>
      <c r="N222" s="609">
        <v>44270.0</v>
      </c>
      <c r="O222" s="521" t="s">
        <v>3802</v>
      </c>
      <c r="P222" s="603">
        <v>0.02</v>
      </c>
      <c r="Q222" s="610" t="s">
        <v>4465</v>
      </c>
      <c r="R222" s="604"/>
      <c r="S222" s="521" t="str">
        <f t="shared" si="22"/>
        <v/>
      </c>
      <c r="T222" s="565" t="s">
        <v>99</v>
      </c>
      <c r="U222" s="521" t="s">
        <v>2584</v>
      </c>
      <c r="V222" s="521" t="s">
        <v>29</v>
      </c>
      <c r="W222" s="605" t="s">
        <v>3808</v>
      </c>
      <c r="X222" s="605" t="s">
        <v>3808</v>
      </c>
      <c r="Y222" s="605" t="s">
        <v>3808</v>
      </c>
      <c r="Z222" s="605" t="s">
        <v>3808</v>
      </c>
      <c r="AA222" s="605" t="s">
        <v>3808</v>
      </c>
      <c r="AB222" s="605" t="s">
        <v>3808</v>
      </c>
      <c r="AC222" s="605" t="s">
        <v>3808</v>
      </c>
      <c r="AD222" s="605" t="s">
        <v>3808</v>
      </c>
      <c r="AE222" s="605" t="s">
        <v>3808</v>
      </c>
      <c r="AF222" s="605" t="s">
        <v>3808</v>
      </c>
      <c r="AG222" s="605" t="s">
        <v>3808</v>
      </c>
      <c r="AH222" s="605" t="s">
        <v>3808</v>
      </c>
      <c r="AI222" s="605" t="s">
        <v>3808</v>
      </c>
      <c r="AJ222" s="605" t="s">
        <v>4466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2548</v>
      </c>
      <c r="BE222" s="449" t="s">
        <v>2548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3798</v>
      </c>
      <c r="B223" s="78" t="s">
        <v>4467</v>
      </c>
      <c r="C223" s="607" t="s">
        <v>4468</v>
      </c>
      <c r="D223" s="521">
        <v>3939462.0</v>
      </c>
      <c r="E223" s="521" t="s">
        <v>2531</v>
      </c>
      <c r="F223" s="521" t="s">
        <v>29</v>
      </c>
      <c r="G223" s="521" t="s">
        <v>2531</v>
      </c>
      <c r="H223" s="521" t="str">
        <f>IFERROR(VLOOKUP(G223,'Cadastro de assessores'!A:B,2,FALSE),"Não Cadastrado")</f>
        <v>18986</v>
      </c>
      <c r="I223" s="521"/>
      <c r="J223" s="51" t="s">
        <v>180</v>
      </c>
      <c r="K223" s="521" t="s">
        <v>2545</v>
      </c>
      <c r="L223" s="609">
        <v>43901.0</v>
      </c>
      <c r="M223" s="609">
        <v>43901.0</v>
      </c>
      <c r="N223" s="608">
        <v>44519.0</v>
      </c>
      <c r="O223" s="521" t="s">
        <v>3802</v>
      </c>
      <c r="P223" s="603">
        <v>0.015</v>
      </c>
      <c r="Q223" s="610" t="s">
        <v>4469</v>
      </c>
      <c r="R223" s="604"/>
      <c r="S223" s="521" t="str">
        <f t="shared" si="22"/>
        <v>Não Qualificado</v>
      </c>
      <c r="T223" s="565" t="s">
        <v>99</v>
      </c>
      <c r="U223" s="521" t="s">
        <v>2605</v>
      </c>
      <c r="V223" s="521" t="s">
        <v>29</v>
      </c>
      <c r="W223" s="605" t="s">
        <v>3808</v>
      </c>
      <c r="X223" s="605" t="s">
        <v>3808</v>
      </c>
      <c r="Y223" s="605" t="s">
        <v>3808</v>
      </c>
      <c r="Z223" s="605" t="s">
        <v>3808</v>
      </c>
      <c r="AA223" s="605" t="s">
        <v>4470</v>
      </c>
      <c r="AB223" s="605" t="s">
        <v>4471</v>
      </c>
      <c r="AC223" s="605" t="s">
        <v>4472</v>
      </c>
      <c r="AD223" s="605" t="s">
        <v>4473</v>
      </c>
      <c r="AE223" s="605" t="s">
        <v>4474</v>
      </c>
      <c r="AF223" s="605" t="s">
        <v>4475</v>
      </c>
      <c r="AG223" s="605" t="s">
        <v>4476</v>
      </c>
      <c r="AH223" s="605" t="s">
        <v>4477</v>
      </c>
      <c r="AI223" s="605" t="s">
        <v>4478</v>
      </c>
      <c r="AJ223" s="605" t="s">
        <v>4479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2548</v>
      </c>
      <c r="BE223" s="449" t="s">
        <v>2548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3798</v>
      </c>
      <c r="B224" s="78" t="s">
        <v>4480</v>
      </c>
      <c r="C224" s="607" t="s">
        <v>4481</v>
      </c>
      <c r="D224" s="521">
        <v>4611223.0</v>
      </c>
      <c r="E224" s="521" t="s">
        <v>18</v>
      </c>
      <c r="F224" s="521" t="s">
        <v>29</v>
      </c>
      <c r="G224" s="521" t="s">
        <v>3805</v>
      </c>
      <c r="H224" s="521" t="str">
        <f>IFERROR(VLOOKUP(G224,'Cadastro de assessores'!A:B,2,FALSE),"Não Cadastrado")</f>
        <v>17679</v>
      </c>
      <c r="I224" s="521"/>
      <c r="J224" s="51" t="s">
        <v>180</v>
      </c>
      <c r="K224" s="521" t="s">
        <v>2545</v>
      </c>
      <c r="L224" s="609">
        <v>44167.0</v>
      </c>
      <c r="M224" s="609">
        <v>44167.0</v>
      </c>
      <c r="N224" s="609">
        <v>44229.0</v>
      </c>
      <c r="O224" s="521" t="s">
        <v>3818</v>
      </c>
      <c r="P224" s="603">
        <v>0.025</v>
      </c>
      <c r="Q224" s="610" t="s">
        <v>4482</v>
      </c>
      <c r="R224" s="604"/>
      <c r="S224" s="521" t="str">
        <f t="shared" si="22"/>
        <v>Não Qualificado</v>
      </c>
      <c r="T224" s="565" t="s">
        <v>99</v>
      </c>
      <c r="U224" s="565" t="s">
        <v>4218</v>
      </c>
      <c r="V224" s="565" t="s">
        <v>3652</v>
      </c>
      <c r="W224" s="605" t="s">
        <v>3808</v>
      </c>
      <c r="X224" s="605" t="s">
        <v>3808</v>
      </c>
      <c r="Y224" s="605" t="s">
        <v>3808</v>
      </c>
      <c r="Z224" s="605" t="s">
        <v>3808</v>
      </c>
      <c r="AA224" s="605" t="s">
        <v>3808</v>
      </c>
      <c r="AB224" s="605" t="s">
        <v>3808</v>
      </c>
      <c r="AC224" s="605" t="s">
        <v>3808</v>
      </c>
      <c r="AD224" s="605" t="s">
        <v>3808</v>
      </c>
      <c r="AE224" s="605" t="s">
        <v>3808</v>
      </c>
      <c r="AF224" s="605" t="s">
        <v>3808</v>
      </c>
      <c r="AG224" s="605" t="s">
        <v>3808</v>
      </c>
      <c r="AH224" s="605" t="s">
        <v>3808</v>
      </c>
      <c r="AI224" s="605" t="s">
        <v>3808</v>
      </c>
      <c r="AJ224" s="605" t="s">
        <v>3808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2548</v>
      </c>
      <c r="BE224" s="449" t="s">
        <v>2548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3798</v>
      </c>
      <c r="B225" s="78" t="s">
        <v>1197</v>
      </c>
      <c r="C225" s="635" t="s">
        <v>4483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97</v>
      </c>
      <c r="K225" s="511" t="s">
        <v>97</v>
      </c>
      <c r="L225" s="614">
        <v>44615.0</v>
      </c>
      <c r="M225" s="614">
        <v>44615.0</v>
      </c>
      <c r="N225" s="565"/>
      <c r="O225" s="565" t="s">
        <v>3806</v>
      </c>
      <c r="P225" s="567">
        <v>0.015</v>
      </c>
      <c r="Q225" s="505" t="s">
        <v>4484</v>
      </c>
      <c r="R225" s="604"/>
      <c r="S225" s="521" t="str">
        <f t="shared" si="22"/>
        <v>Não Qualificado</v>
      </c>
      <c r="T225" s="565" t="s">
        <v>99</v>
      </c>
      <c r="U225" s="521" t="s">
        <v>2634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3798</v>
      </c>
      <c r="B226" s="78" t="s">
        <v>3714</v>
      </c>
      <c r="C226" s="611" t="s">
        <v>4485</v>
      </c>
      <c r="D226" s="511">
        <v>4847953.0</v>
      </c>
      <c r="E226" s="511" t="s">
        <v>18</v>
      </c>
      <c r="F226" s="511" t="s">
        <v>29</v>
      </c>
      <c r="G226" s="511" t="s">
        <v>2785</v>
      </c>
      <c r="H226" s="511" t="str">
        <f>IFERROR(VLOOKUP(G226,'Cadastro de assessores'!A:B,2,FALSE),"Não Cadastrado")</f>
        <v>18236</v>
      </c>
      <c r="I226" s="511"/>
      <c r="J226" s="46" t="s">
        <v>97</v>
      </c>
      <c r="K226" s="511" t="s">
        <v>97</v>
      </c>
      <c r="L226" s="601">
        <v>44294.0</v>
      </c>
      <c r="M226" s="601">
        <v>44294.0</v>
      </c>
      <c r="N226" s="521"/>
      <c r="O226" s="521" t="s">
        <v>4486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362</v>
      </c>
      <c r="U226" s="521" t="s">
        <v>2573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2582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3798</v>
      </c>
      <c r="B227" s="78" t="s">
        <v>4487</v>
      </c>
      <c r="C227" s="635" t="s">
        <v>4488</v>
      </c>
      <c r="D227" s="565">
        <v>3029846.0</v>
      </c>
      <c r="E227" s="511" t="s">
        <v>18</v>
      </c>
      <c r="F227" s="600" t="s">
        <v>19</v>
      </c>
      <c r="G227" s="511" t="s">
        <v>4130</v>
      </c>
      <c r="H227" s="511" t="str">
        <f>IFERROR(VLOOKUP(G227,'Cadastro de assessores'!A:B,2,FALSE),"Não Cadastrado")</f>
        <v>14294</v>
      </c>
      <c r="I227" s="511"/>
      <c r="J227" s="51" t="s">
        <v>140</v>
      </c>
      <c r="K227" s="521" t="s">
        <v>97</v>
      </c>
      <c r="L227" s="601">
        <v>44460.0</v>
      </c>
      <c r="M227" s="601">
        <v>44469.0</v>
      </c>
      <c r="N227" s="565"/>
      <c r="O227" s="565" t="s">
        <v>3802</v>
      </c>
      <c r="P227" s="619">
        <v>0.02</v>
      </c>
      <c r="Q227" s="224" t="s">
        <v>4489</v>
      </c>
      <c r="R227" s="604"/>
      <c r="S227" s="521" t="str">
        <f t="shared" si="22"/>
        <v>Não Qualificado</v>
      </c>
      <c r="T227" s="565" t="s">
        <v>99</v>
      </c>
      <c r="U227" s="565" t="s">
        <v>4490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2548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3798</v>
      </c>
      <c r="B228" s="78" t="s">
        <v>1200</v>
      </c>
      <c r="C228" s="607" t="s">
        <v>1198</v>
      </c>
      <c r="D228" s="521">
        <v>4793812.0</v>
      </c>
      <c r="E228" s="511" t="s">
        <v>18</v>
      </c>
      <c r="F228" s="511" t="s">
        <v>29</v>
      </c>
      <c r="G228" s="511" t="s">
        <v>162</v>
      </c>
      <c r="H228" s="511">
        <f>IFERROR(VLOOKUP(G228,'Cadastro de assessores'!A:B,2,FALSE),"Não Cadastrado")</f>
        <v>12344</v>
      </c>
      <c r="I228" s="511"/>
      <c r="J228" s="51" t="s">
        <v>3801</v>
      </c>
      <c r="K228" s="511" t="s">
        <v>97</v>
      </c>
      <c r="L228" s="601">
        <v>44217.0</v>
      </c>
      <c r="M228" s="601">
        <v>44217.0</v>
      </c>
      <c r="N228" s="521"/>
      <c r="O228" s="521" t="s">
        <v>4325</v>
      </c>
      <c r="P228" s="603">
        <v>0.002</v>
      </c>
      <c r="Q228" s="610" t="s">
        <v>4491</v>
      </c>
      <c r="R228" s="604"/>
      <c r="S228" s="521" t="str">
        <f t="shared" si="22"/>
        <v>Não Qualificado</v>
      </c>
      <c r="T228" s="521" t="s">
        <v>362</v>
      </c>
      <c r="U228" s="521" t="s">
        <v>2573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3798</v>
      </c>
      <c r="B229" s="78" t="s">
        <v>1200</v>
      </c>
      <c r="C229" s="607" t="s">
        <v>1198</v>
      </c>
      <c r="D229" s="521">
        <v>4783402.0</v>
      </c>
      <c r="E229" s="511" t="s">
        <v>18</v>
      </c>
      <c r="F229" s="511" t="s">
        <v>29</v>
      </c>
      <c r="G229" s="511" t="s">
        <v>162</v>
      </c>
      <c r="H229" s="511">
        <f>IFERROR(VLOOKUP(G229,'Cadastro de assessores'!A:B,2,FALSE),"Não Cadastrado")</f>
        <v>12344</v>
      </c>
      <c r="I229" s="511"/>
      <c r="J229" s="51" t="s">
        <v>3801</v>
      </c>
      <c r="K229" s="521" t="s">
        <v>97</v>
      </c>
      <c r="L229" s="601">
        <v>44218.0</v>
      </c>
      <c r="M229" s="601">
        <v>44218.0</v>
      </c>
      <c r="N229" s="521"/>
      <c r="O229" s="521" t="s">
        <v>3806</v>
      </c>
      <c r="P229" s="603">
        <v>0.015</v>
      </c>
      <c r="Q229" s="610"/>
      <c r="R229" s="604"/>
      <c r="S229" s="521" t="str">
        <f t="shared" si="22"/>
        <v/>
      </c>
      <c r="T229" s="521" t="s">
        <v>362</v>
      </c>
      <c r="U229" s="521" t="s">
        <v>2573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3798</v>
      </c>
      <c r="B230" s="78" t="s">
        <v>1203</v>
      </c>
      <c r="C230" s="563" t="s">
        <v>4492</v>
      </c>
      <c r="D230" s="613">
        <v>8392987.0</v>
      </c>
      <c r="E230" s="511" t="s">
        <v>18</v>
      </c>
      <c r="F230" s="511" t="s">
        <v>29</v>
      </c>
      <c r="G230" s="511" t="s">
        <v>162</v>
      </c>
      <c r="H230" s="600">
        <f>IFERROR(VLOOKUP(G230,'Cadastro de assessores'!A:B,2,FALSE),"Não Cadastrado")</f>
        <v>12344</v>
      </c>
      <c r="I230" s="600"/>
      <c r="J230" s="51" t="s">
        <v>3801</v>
      </c>
      <c r="K230" s="511" t="s">
        <v>97</v>
      </c>
      <c r="L230" s="601">
        <v>44669.0</v>
      </c>
      <c r="M230" s="601">
        <v>44670.0</v>
      </c>
      <c r="N230" s="565"/>
      <c r="O230" s="565" t="s">
        <v>3812</v>
      </c>
      <c r="P230" s="603">
        <v>0.007</v>
      </c>
      <c r="Q230" s="481" t="s">
        <v>4493</v>
      </c>
      <c r="R230" s="604"/>
      <c r="S230" s="521" t="str">
        <f t="shared" si="22"/>
        <v/>
      </c>
      <c r="T230" s="521" t="s">
        <v>99</v>
      </c>
      <c r="U230" s="521" t="s">
        <v>2573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3798</v>
      </c>
      <c r="B231" s="78" t="s">
        <v>4494</v>
      </c>
      <c r="C231" s="563" t="s">
        <v>4495</v>
      </c>
      <c r="D231" s="600">
        <v>4423520.0</v>
      </c>
      <c r="E231" s="511" t="s">
        <v>18</v>
      </c>
      <c r="F231" s="600" t="s">
        <v>29</v>
      </c>
      <c r="G231" s="600" t="s">
        <v>2912</v>
      </c>
      <c r="H231" s="600" t="str">
        <f>IFERROR(VLOOKUP(G231,'Cadastro de assessores'!A:B,2,FALSE),"Não Cadastrado")</f>
        <v>13444</v>
      </c>
      <c r="I231" s="600"/>
      <c r="J231" s="46" t="s">
        <v>97</v>
      </c>
      <c r="K231" s="511" t="s">
        <v>97</v>
      </c>
      <c r="L231" s="601">
        <v>44372.0</v>
      </c>
      <c r="M231" s="601">
        <v>44372.0</v>
      </c>
      <c r="N231" s="565"/>
      <c r="O231" s="565" t="s">
        <v>4015</v>
      </c>
      <c r="P231" s="603">
        <v>0.02</v>
      </c>
      <c r="Q231" s="481"/>
      <c r="R231" s="604"/>
      <c r="S231" s="521" t="str">
        <f t="shared" si="22"/>
        <v/>
      </c>
      <c r="T231" s="565" t="s">
        <v>362</v>
      </c>
      <c r="U231" s="565" t="s">
        <v>4016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3798</v>
      </c>
      <c r="B232" s="78" t="s">
        <v>1206</v>
      </c>
      <c r="C232" s="607" t="s">
        <v>1204</v>
      </c>
      <c r="D232" s="521">
        <v>8765907.0</v>
      </c>
      <c r="E232" s="521" t="s">
        <v>18</v>
      </c>
      <c r="F232" s="521" t="s">
        <v>19</v>
      </c>
      <c r="G232" s="521" t="s">
        <v>113</v>
      </c>
      <c r="H232" s="511" t="str">
        <f>IFERROR(VLOOKUP(G232,'Cadastro de assessores'!A:B,2,FALSE),"Não Cadastrado")</f>
        <v>18890</v>
      </c>
      <c r="I232" s="511"/>
      <c r="J232" s="51" t="s">
        <v>3801</v>
      </c>
      <c r="K232" s="521" t="s">
        <v>97</v>
      </c>
      <c r="L232" s="609">
        <v>44721.0</v>
      </c>
      <c r="M232" s="609">
        <v>44727.0</v>
      </c>
      <c r="N232" s="609"/>
      <c r="O232" s="521" t="s">
        <v>3814</v>
      </c>
      <c r="P232" s="603">
        <v>0.012</v>
      </c>
      <c r="Q232" s="610" t="s">
        <v>4496</v>
      </c>
      <c r="R232" s="604"/>
      <c r="S232" s="521"/>
      <c r="T232" s="521" t="s">
        <v>99</v>
      </c>
      <c r="U232" s="521" t="s">
        <v>2634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3798</v>
      </c>
      <c r="B233" s="78" t="s">
        <v>4497</v>
      </c>
      <c r="C233" s="635" t="s">
        <v>4498</v>
      </c>
      <c r="D233" s="600">
        <v>6519491.0</v>
      </c>
      <c r="E233" s="511" t="s">
        <v>18</v>
      </c>
      <c r="F233" s="600" t="s">
        <v>19</v>
      </c>
      <c r="G233" s="511" t="s">
        <v>250</v>
      </c>
      <c r="H233" s="600" t="str">
        <f>IFERROR(VLOOKUP(G233,'Cadastro de assessores'!A:B,2,FALSE),"Não Cadastrado")</f>
        <v>18009</v>
      </c>
      <c r="I233" s="600"/>
      <c r="J233" s="51" t="s">
        <v>3801</v>
      </c>
      <c r="K233" s="521" t="s">
        <v>2582</v>
      </c>
      <c r="L233" s="521" t="s">
        <v>2582</v>
      </c>
      <c r="M233" s="630" t="s">
        <v>2581</v>
      </c>
      <c r="N233" s="565"/>
      <c r="O233" s="565" t="s">
        <v>3814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99</v>
      </c>
      <c r="U233" s="521" t="s">
        <v>2823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2548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3798</v>
      </c>
      <c r="B234" s="78" t="s">
        <v>4499</v>
      </c>
      <c r="C234" s="563" t="s">
        <v>4500</v>
      </c>
      <c r="D234" s="565">
        <v>3452038.0</v>
      </c>
      <c r="E234" s="511" t="s">
        <v>18</v>
      </c>
      <c r="F234" s="511" t="s">
        <v>19</v>
      </c>
      <c r="G234" s="565" t="s">
        <v>207</v>
      </c>
      <c r="H234" s="511" t="str">
        <f>IFERROR(VLOOKUP(G234,'Cadastro de assessores'!A:B,2,FALSE),"Não Cadastrado")</f>
        <v>17831</v>
      </c>
      <c r="I234" s="511"/>
      <c r="J234" s="51" t="s">
        <v>180</v>
      </c>
      <c r="K234" s="511" t="s">
        <v>97</v>
      </c>
      <c r="L234" s="601">
        <v>44698.0</v>
      </c>
      <c r="M234" s="601">
        <v>44698.0</v>
      </c>
      <c r="N234" s="566">
        <v>44834.0</v>
      </c>
      <c r="O234" s="565" t="s">
        <v>3814</v>
      </c>
      <c r="P234" s="603">
        <v>0.012</v>
      </c>
      <c r="Q234" s="642" t="s">
        <v>4501</v>
      </c>
      <c r="R234" s="604"/>
      <c r="S234" s="521" t="str">
        <f t="shared" si="23"/>
        <v/>
      </c>
      <c r="T234" s="521" t="s">
        <v>99</v>
      </c>
      <c r="U234" s="521" t="s">
        <v>2634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3798</v>
      </c>
      <c r="B235" s="78" t="s">
        <v>1212</v>
      </c>
      <c r="C235" s="607" t="s">
        <v>1210</v>
      </c>
      <c r="D235" s="521">
        <v>4750693.0</v>
      </c>
      <c r="E235" s="511" t="s">
        <v>18</v>
      </c>
      <c r="F235" s="511" t="s">
        <v>29</v>
      </c>
      <c r="G235" s="511" t="s">
        <v>2194</v>
      </c>
      <c r="H235" s="511" t="str">
        <f>IFERROR(VLOOKUP(G235,'Cadastro de assessores'!A:B,2,FALSE),"Não Cadastrado")</f>
        <v>18256</v>
      </c>
      <c r="I235" s="511"/>
      <c r="J235" s="51" t="s">
        <v>3801</v>
      </c>
      <c r="K235" s="511" t="s">
        <v>97</v>
      </c>
      <c r="L235" s="601">
        <v>44228.0</v>
      </c>
      <c r="M235" s="601">
        <v>44166.0</v>
      </c>
      <c r="N235" s="521"/>
      <c r="O235" s="521" t="s">
        <v>4502</v>
      </c>
      <c r="P235" s="603">
        <v>0.012</v>
      </c>
      <c r="Q235" s="610"/>
      <c r="R235" s="604"/>
      <c r="S235" s="521" t="str">
        <f t="shared" si="23"/>
        <v/>
      </c>
      <c r="T235" s="521" t="s">
        <v>99</v>
      </c>
      <c r="U235" s="521" t="s">
        <v>3104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3798</v>
      </c>
      <c r="B236" s="78" t="s">
        <v>4503</v>
      </c>
      <c r="C236" s="607" t="s">
        <v>4504</v>
      </c>
      <c r="D236" s="521">
        <v>4744608.0</v>
      </c>
      <c r="E236" s="511" t="s">
        <v>18</v>
      </c>
      <c r="F236" s="511" t="s">
        <v>29</v>
      </c>
      <c r="G236" s="511" t="s">
        <v>288</v>
      </c>
      <c r="H236" s="511">
        <f>IFERROR(VLOOKUP(G236,'Cadastro de assessores'!A:B,2,FALSE),"Não Cadastrado")</f>
        <v>12359</v>
      </c>
      <c r="I236" s="511"/>
      <c r="J236" s="51" t="s">
        <v>180</v>
      </c>
      <c r="K236" s="511" t="s">
        <v>97</v>
      </c>
      <c r="L236" s="601">
        <v>44218.0</v>
      </c>
      <c r="M236" s="601">
        <v>44218.0</v>
      </c>
      <c r="N236" s="608">
        <v>44887.0</v>
      </c>
      <c r="O236" s="521" t="s">
        <v>3802</v>
      </c>
      <c r="P236" s="603">
        <v>0.02</v>
      </c>
      <c r="Q236" s="610" t="s">
        <v>4505</v>
      </c>
      <c r="R236" s="604"/>
      <c r="S236" s="521" t="str">
        <f t="shared" si="23"/>
        <v/>
      </c>
      <c r="T236" s="521" t="s">
        <v>99</v>
      </c>
      <c r="U236" s="521" t="s">
        <v>2573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3798</v>
      </c>
      <c r="B237" s="78" t="s">
        <v>1220</v>
      </c>
      <c r="C237" s="607" t="s">
        <v>4506</v>
      </c>
      <c r="D237" s="521">
        <v>6164897.0</v>
      </c>
      <c r="E237" s="511" t="s">
        <v>18</v>
      </c>
      <c r="F237" s="511" t="s">
        <v>29</v>
      </c>
      <c r="G237" s="511" t="s">
        <v>288</v>
      </c>
      <c r="H237" s="511">
        <f>IFERROR(VLOOKUP(G237,'Cadastro de assessores'!A:B,2,FALSE),"Não Cadastrado")</f>
        <v>12359</v>
      </c>
      <c r="I237" s="511"/>
      <c r="J237" s="51" t="s">
        <v>3801</v>
      </c>
      <c r="K237" s="511"/>
      <c r="L237" s="601"/>
      <c r="M237" s="601">
        <v>44845.0</v>
      </c>
      <c r="N237" s="521"/>
      <c r="O237" s="521" t="s">
        <v>3812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3798</v>
      </c>
      <c r="B238" s="78" t="s">
        <v>4507</v>
      </c>
      <c r="C238" s="607" t="s">
        <v>4508</v>
      </c>
      <c r="D238" s="521">
        <v>8424056.0</v>
      </c>
      <c r="E238" s="511" t="s">
        <v>95</v>
      </c>
      <c r="F238" s="511" t="s">
        <v>29</v>
      </c>
      <c r="G238" s="511" t="s">
        <v>4148</v>
      </c>
      <c r="H238" s="511">
        <f>IFERROR(VLOOKUP(G238,'Cadastro de assessores'!A:B,2,FALSE),"Não Cadastrado")</f>
        <v>12352</v>
      </c>
      <c r="I238" s="511"/>
      <c r="J238" s="51" t="s">
        <v>3801</v>
      </c>
      <c r="K238" s="511" t="s">
        <v>97</v>
      </c>
      <c r="L238" s="614">
        <v>44665.0</v>
      </c>
      <c r="M238" s="614">
        <v>44673.0</v>
      </c>
      <c r="N238" s="521"/>
      <c r="O238" s="521" t="s">
        <v>3814</v>
      </c>
      <c r="P238" s="603">
        <v>0.007</v>
      </c>
      <c r="Q238" s="523" t="s">
        <v>4509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99</v>
      </c>
      <c r="U238" s="521" t="s">
        <v>2923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3798</v>
      </c>
      <c r="B239" s="78" t="s">
        <v>4510</v>
      </c>
      <c r="C239" s="607" t="s">
        <v>4511</v>
      </c>
      <c r="D239" s="521">
        <v>2009210.0</v>
      </c>
      <c r="E239" s="511" t="s">
        <v>18</v>
      </c>
      <c r="F239" s="511" t="s">
        <v>29</v>
      </c>
      <c r="G239" s="511" t="s">
        <v>3683</v>
      </c>
      <c r="H239" s="511" t="str">
        <f>IFERROR(VLOOKUP(G239,'Cadastro de assessores'!A:B,2,FALSE),"Não Cadastrado")</f>
        <v>19352</v>
      </c>
      <c r="I239" s="511"/>
      <c r="J239" s="46" t="s">
        <v>97</v>
      </c>
      <c r="K239" s="511" t="s">
        <v>97</v>
      </c>
      <c r="L239" s="601">
        <v>43775.0</v>
      </c>
      <c r="M239" s="601">
        <v>43775.0</v>
      </c>
      <c r="N239" s="521"/>
      <c r="O239" s="521" t="s">
        <v>3818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99</v>
      </c>
      <c r="U239" s="521" t="s">
        <v>2605</v>
      </c>
      <c r="V239" s="521" t="s">
        <v>29</v>
      </c>
      <c r="W239" s="605" t="s">
        <v>4512</v>
      </c>
      <c r="X239" s="605"/>
      <c r="Y239" s="605" t="s">
        <v>4513</v>
      </c>
      <c r="Z239" s="605" t="s">
        <v>4514</v>
      </c>
      <c r="AA239" s="605" t="s">
        <v>4515</v>
      </c>
      <c r="AB239" s="605" t="s">
        <v>4516</v>
      </c>
      <c r="AC239" s="605" t="s">
        <v>4517</v>
      </c>
      <c r="AD239" s="605" t="s">
        <v>4518</v>
      </c>
      <c r="AE239" s="605" t="s">
        <v>4519</v>
      </c>
      <c r="AF239" s="605" t="s">
        <v>4520</v>
      </c>
      <c r="AG239" s="605" t="s">
        <v>4521</v>
      </c>
      <c r="AH239" s="605" t="s">
        <v>4522</v>
      </c>
      <c r="AI239" s="605" t="s">
        <v>4523</v>
      </c>
      <c r="AJ239" s="605" t="s">
        <v>4524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3798</v>
      </c>
      <c r="B240" s="78" t="s">
        <v>4525</v>
      </c>
      <c r="C240" s="607" t="s">
        <v>4526</v>
      </c>
      <c r="D240" s="521">
        <v>480281.0</v>
      </c>
      <c r="E240" s="521" t="s">
        <v>18</v>
      </c>
      <c r="F240" s="521" t="s">
        <v>29</v>
      </c>
      <c r="G240" s="521" t="s">
        <v>4294</v>
      </c>
      <c r="H240" s="521" t="str">
        <f>IFERROR(VLOOKUP(G240,'Cadastro de assessores'!A:B,2,FALSE),"Não Cadastrado")</f>
        <v>12846</v>
      </c>
      <c r="I240" s="521"/>
      <c r="J240" s="51" t="s">
        <v>180</v>
      </c>
      <c r="K240" s="521" t="s">
        <v>2545</v>
      </c>
      <c r="L240" s="609">
        <v>44166.0</v>
      </c>
      <c r="M240" s="609">
        <v>44166.0</v>
      </c>
      <c r="N240" s="609">
        <v>44378.0</v>
      </c>
      <c r="O240" s="521" t="s">
        <v>3806</v>
      </c>
      <c r="P240" s="603">
        <v>0.005</v>
      </c>
      <c r="Q240" s="610" t="s">
        <v>4295</v>
      </c>
      <c r="R240" s="604"/>
      <c r="S240" s="521" t="str">
        <f t="shared" si="24"/>
        <v/>
      </c>
      <c r="T240" s="521" t="s">
        <v>99</v>
      </c>
      <c r="U240" s="521" t="s">
        <v>2596</v>
      </c>
      <c r="V240" s="521" t="s">
        <v>29</v>
      </c>
      <c r="W240" s="605" t="s">
        <v>3808</v>
      </c>
      <c r="X240" s="605" t="s">
        <v>3808</v>
      </c>
      <c r="Y240" s="605" t="s">
        <v>3808</v>
      </c>
      <c r="Z240" s="605" t="s">
        <v>3808</v>
      </c>
      <c r="AA240" s="605" t="s">
        <v>3808</v>
      </c>
      <c r="AB240" s="605" t="s">
        <v>3808</v>
      </c>
      <c r="AC240" s="605" t="s">
        <v>3808</v>
      </c>
      <c r="AD240" s="605" t="s">
        <v>3808</v>
      </c>
      <c r="AE240" s="605" t="s">
        <v>3808</v>
      </c>
      <c r="AF240" s="605" t="s">
        <v>3808</v>
      </c>
      <c r="AG240" s="605" t="s">
        <v>3808</v>
      </c>
      <c r="AH240" s="605" t="s">
        <v>3808</v>
      </c>
      <c r="AI240" s="605" t="s">
        <v>3808</v>
      </c>
      <c r="AJ240" s="605" t="s">
        <v>3808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2548</v>
      </c>
      <c r="BE240" s="449" t="s">
        <v>2548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3798</v>
      </c>
      <c r="B241" s="78" t="s">
        <v>1241</v>
      </c>
      <c r="C241" s="607" t="s">
        <v>4527</v>
      </c>
      <c r="D241" s="657">
        <v>9183025.0</v>
      </c>
      <c r="E241" s="511" t="s">
        <v>18</v>
      </c>
      <c r="F241" s="511" t="s">
        <v>19</v>
      </c>
      <c r="G241" s="511" t="s">
        <v>113</v>
      </c>
      <c r="H241" s="521" t="str">
        <f>IFERROR(VLOOKUP(G241,'Cadastro de assessores'!A:B,2,FALSE),"Não Cadastrado")</f>
        <v>18890</v>
      </c>
      <c r="I241" s="521"/>
      <c r="J241" s="51" t="s">
        <v>3801</v>
      </c>
      <c r="K241" s="658" t="s">
        <v>140</v>
      </c>
      <c r="L241" s="658" t="s">
        <v>2582</v>
      </c>
      <c r="M241" s="659">
        <v>44806.0</v>
      </c>
      <c r="N241" s="521"/>
      <c r="O241" s="521" t="s">
        <v>3814</v>
      </c>
      <c r="P241" s="603">
        <v>0.012</v>
      </c>
      <c r="Q241" s="610" t="s">
        <v>3910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3798</v>
      </c>
      <c r="B242" s="78" t="s">
        <v>1248</v>
      </c>
      <c r="C242" s="607" t="s">
        <v>4528</v>
      </c>
      <c r="D242" s="657">
        <v>2278886.0</v>
      </c>
      <c r="E242" s="511" t="s">
        <v>18</v>
      </c>
      <c r="F242" s="511" t="s">
        <v>19</v>
      </c>
      <c r="G242" s="511" t="s">
        <v>1787</v>
      </c>
      <c r="H242" s="511"/>
      <c r="I242" s="511"/>
      <c r="J242" s="51" t="s">
        <v>3801</v>
      </c>
      <c r="K242" s="511"/>
      <c r="L242" s="659"/>
      <c r="M242" s="601">
        <v>44950.0</v>
      </c>
      <c r="N242" s="521"/>
      <c r="O242" s="521" t="s">
        <v>3802</v>
      </c>
      <c r="P242" s="603">
        <v>0.02</v>
      </c>
      <c r="Q242" s="610"/>
      <c r="R242" s="604"/>
      <c r="S242" s="521"/>
      <c r="T242" s="521"/>
      <c r="U242" s="521"/>
      <c r="V242" s="521" t="s">
        <v>1098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3798</v>
      </c>
      <c r="B243" s="78" t="s">
        <v>3047</v>
      </c>
      <c r="C243" s="607" t="s">
        <v>3044</v>
      </c>
      <c r="D243" s="657">
        <v>4064668.0</v>
      </c>
      <c r="E243" s="511" t="s">
        <v>18</v>
      </c>
      <c r="F243" s="511" t="s">
        <v>29</v>
      </c>
      <c r="G243" s="511" t="s">
        <v>2587</v>
      </c>
      <c r="H243" s="511" t="str">
        <f>IFERROR(VLOOKUP(G243,'Cadastro de assessores'!A:B,2,FALSE),"Não Cadastrado")</f>
        <v>18836</v>
      </c>
      <c r="I243" s="511"/>
      <c r="J243" s="46" t="s">
        <v>97</v>
      </c>
      <c r="K243" s="511" t="s">
        <v>97</v>
      </c>
      <c r="L243" s="659">
        <v>44277.0</v>
      </c>
      <c r="M243" s="659">
        <v>44285.0</v>
      </c>
      <c r="N243" s="521"/>
      <c r="O243" s="521" t="s">
        <v>3806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99</v>
      </c>
      <c r="U243" s="521" t="s">
        <v>2646</v>
      </c>
      <c r="V243" s="521" t="s">
        <v>780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3798</v>
      </c>
      <c r="B244" s="78" t="s">
        <v>4529</v>
      </c>
      <c r="C244" s="607" t="s">
        <v>4530</v>
      </c>
      <c r="D244" s="628">
        <v>6113871.0</v>
      </c>
      <c r="E244" s="511" t="s">
        <v>18</v>
      </c>
      <c r="F244" s="511" t="s">
        <v>19</v>
      </c>
      <c r="G244" s="511" t="s">
        <v>250</v>
      </c>
      <c r="H244" s="511"/>
      <c r="I244" s="511"/>
      <c r="J244" s="51" t="s">
        <v>3801</v>
      </c>
      <c r="K244" s="521"/>
      <c r="L244" s="602"/>
      <c r="M244" s="602">
        <v>44916.0</v>
      </c>
      <c r="N244" s="521"/>
      <c r="O244" s="521" t="s">
        <v>3806</v>
      </c>
      <c r="P244" s="603">
        <v>0.015</v>
      </c>
      <c r="Q244" s="634"/>
      <c r="R244" s="604"/>
      <c r="S244" s="521"/>
      <c r="T244" s="521"/>
      <c r="U244" s="521"/>
      <c r="V244" s="521" t="s">
        <v>695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3798</v>
      </c>
      <c r="B245" s="78" t="s">
        <v>4531</v>
      </c>
      <c r="C245" s="607" t="s">
        <v>4532</v>
      </c>
      <c r="D245" s="521">
        <v>4416789.0</v>
      </c>
      <c r="E245" s="511" t="s">
        <v>95</v>
      </c>
      <c r="F245" s="511" t="s">
        <v>29</v>
      </c>
      <c r="G245" s="511" t="s">
        <v>4065</v>
      </c>
      <c r="H245" s="511" t="str">
        <f>IFERROR(VLOOKUP(G245,'Cadastro de assessores'!A:B,2,FALSE),"Não Cadastrado")</f>
        <v>17243</v>
      </c>
      <c r="I245" s="511"/>
      <c r="J245" s="51" t="s">
        <v>3801</v>
      </c>
      <c r="K245" s="521" t="s">
        <v>140</v>
      </c>
      <c r="L245" s="602">
        <v>44127.0</v>
      </c>
      <c r="M245" s="602">
        <v>44130.0</v>
      </c>
      <c r="N245" s="521"/>
      <c r="O245" s="521" t="s">
        <v>3806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99</v>
      </c>
      <c r="U245" s="521" t="s">
        <v>2573</v>
      </c>
      <c r="V245" s="521" t="s">
        <v>29</v>
      </c>
      <c r="W245" s="605" t="s">
        <v>3808</v>
      </c>
      <c r="X245" s="605" t="s">
        <v>3808</v>
      </c>
      <c r="Y245" s="605" t="s">
        <v>3808</v>
      </c>
      <c r="Z245" s="605" t="s">
        <v>3808</v>
      </c>
      <c r="AA245" s="605" t="s">
        <v>3808</v>
      </c>
      <c r="AB245" s="605" t="s">
        <v>3808</v>
      </c>
      <c r="AC245" s="605" t="s">
        <v>3808</v>
      </c>
      <c r="AD245" s="605" t="s">
        <v>3808</v>
      </c>
      <c r="AE245" s="605" t="s">
        <v>3808</v>
      </c>
      <c r="AF245" s="605" t="s">
        <v>3808</v>
      </c>
      <c r="AG245" s="605" t="s">
        <v>3808</v>
      </c>
      <c r="AH245" s="605" t="s">
        <v>3808</v>
      </c>
      <c r="AI245" s="605" t="s">
        <v>4533</v>
      </c>
      <c r="AJ245" s="605" t="s">
        <v>4534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3798</v>
      </c>
      <c r="B246" s="78" t="s">
        <v>4535</v>
      </c>
      <c r="C246" s="635" t="s">
        <v>4536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3801</v>
      </c>
      <c r="K246" s="521" t="s">
        <v>140</v>
      </c>
      <c r="L246" s="633" t="s">
        <v>2582</v>
      </c>
      <c r="M246" s="614">
        <v>44816.0</v>
      </c>
      <c r="N246" s="565"/>
      <c r="O246" s="565" t="s">
        <v>3814</v>
      </c>
      <c r="P246" s="603">
        <v>0.012</v>
      </c>
      <c r="Q246" s="481" t="s">
        <v>4537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3798</v>
      </c>
      <c r="B247" s="78" t="s">
        <v>1259</v>
      </c>
      <c r="C247" s="635" t="s">
        <v>4538</v>
      </c>
      <c r="D247" s="600">
        <v>6852608.0</v>
      </c>
      <c r="E247" s="511" t="s">
        <v>18</v>
      </c>
      <c r="F247" s="600" t="s">
        <v>19</v>
      </c>
      <c r="G247" s="511" t="s">
        <v>250</v>
      </c>
      <c r="H247" s="511" t="str">
        <f>IFERROR(VLOOKUP(G247,'Cadastro de assessores'!A:B,2,FALSE),"Não Cadastrado")</f>
        <v>18009</v>
      </c>
      <c r="I247" s="511"/>
      <c r="J247" s="51" t="s">
        <v>3801</v>
      </c>
      <c r="K247" s="511" t="s">
        <v>97</v>
      </c>
      <c r="L247" s="614">
        <v>44736.0</v>
      </c>
      <c r="M247" s="614">
        <v>44739.0</v>
      </c>
      <c r="N247" s="565"/>
      <c r="O247" s="565" t="s">
        <v>3812</v>
      </c>
      <c r="P247" s="603">
        <v>0.007</v>
      </c>
      <c r="Q247" s="224" t="s">
        <v>4539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99</v>
      </c>
      <c r="U247" s="521" t="s">
        <v>2823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2548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3798</v>
      </c>
      <c r="B248" s="78" t="s">
        <v>3070</v>
      </c>
      <c r="C248" s="607" t="s">
        <v>3068</v>
      </c>
      <c r="D248" s="511">
        <v>4898136.0</v>
      </c>
      <c r="E248" s="511" t="s">
        <v>2531</v>
      </c>
      <c r="F248" s="511" t="s">
        <v>29</v>
      </c>
      <c r="G248" s="511" t="s">
        <v>2531</v>
      </c>
      <c r="H248" s="511" t="str">
        <f>IFERROR(VLOOKUP(G248,'Cadastro de assessores'!A:B,2,FALSE),"Não Cadastrado")</f>
        <v>18986</v>
      </c>
      <c r="I248" s="511"/>
      <c r="J248" s="51" t="s">
        <v>3801</v>
      </c>
      <c r="K248" s="511" t="s">
        <v>97</v>
      </c>
      <c r="L248" s="601">
        <v>44257.0</v>
      </c>
      <c r="M248" s="601">
        <v>44263.0</v>
      </c>
      <c r="N248" s="521"/>
      <c r="O248" s="521" t="s">
        <v>3814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99</v>
      </c>
      <c r="U248" s="521" t="s">
        <v>2605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3798</v>
      </c>
      <c r="B249" s="78" t="s">
        <v>1277</v>
      </c>
      <c r="C249" s="635" t="s">
        <v>4540</v>
      </c>
      <c r="D249" s="613">
        <v>447631.0</v>
      </c>
      <c r="E249" s="511" t="s">
        <v>18</v>
      </c>
      <c r="F249" s="600" t="s">
        <v>19</v>
      </c>
      <c r="G249" s="511" t="s">
        <v>113</v>
      </c>
      <c r="H249" s="511" t="str">
        <f>IFERROR(VLOOKUP(G249,'Cadastro de assessores'!A:B,2,FALSE),"Não Cadastrado")</f>
        <v>18890</v>
      </c>
      <c r="I249" s="511"/>
      <c r="J249" s="51" t="s">
        <v>3801</v>
      </c>
      <c r="K249" s="511" t="s">
        <v>97</v>
      </c>
      <c r="L249" s="566">
        <v>44476.0</v>
      </c>
      <c r="M249" s="566">
        <v>44473.0</v>
      </c>
      <c r="N249" s="565"/>
      <c r="O249" s="565" t="s">
        <v>3806</v>
      </c>
      <c r="P249" s="603">
        <v>0.015</v>
      </c>
      <c r="Q249" s="224" t="s">
        <v>3910</v>
      </c>
      <c r="R249" s="604"/>
      <c r="S249" s="521" t="str">
        <f t="shared" si="25"/>
        <v/>
      </c>
      <c r="T249" s="521" t="s">
        <v>99</v>
      </c>
      <c r="U249" s="521" t="s">
        <v>2823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3798</v>
      </c>
      <c r="B250" s="78" t="s">
        <v>4541</v>
      </c>
      <c r="C250" s="607" t="s">
        <v>4542</v>
      </c>
      <c r="D250" s="521">
        <v>4396977.0</v>
      </c>
      <c r="E250" s="511" t="s">
        <v>18</v>
      </c>
      <c r="F250" s="511" t="s">
        <v>29</v>
      </c>
      <c r="G250" s="511" t="s">
        <v>2587</v>
      </c>
      <c r="H250" s="511" t="str">
        <f>IFERROR(VLOOKUP(G250,'Cadastro de assessores'!A:B,2,FALSE),"Não Cadastrado")</f>
        <v>18836</v>
      </c>
      <c r="I250" s="511"/>
      <c r="J250" s="51" t="s">
        <v>3801</v>
      </c>
      <c r="K250" s="521" t="s">
        <v>140</v>
      </c>
      <c r="L250" s="601">
        <v>44078.0</v>
      </c>
      <c r="M250" s="601">
        <v>44085.0</v>
      </c>
      <c r="N250" s="521"/>
      <c r="O250" s="521" t="s">
        <v>3802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99</v>
      </c>
      <c r="U250" s="521" t="s">
        <v>2902</v>
      </c>
      <c r="V250" s="521" t="s">
        <v>34</v>
      </c>
      <c r="W250" s="605" t="s">
        <v>3808</v>
      </c>
      <c r="X250" s="605" t="s">
        <v>3808</v>
      </c>
      <c r="Y250" s="605" t="s">
        <v>3808</v>
      </c>
      <c r="Z250" s="605" t="s">
        <v>3808</v>
      </c>
      <c r="AA250" s="605" t="s">
        <v>3808</v>
      </c>
      <c r="AB250" s="605" t="s">
        <v>3808</v>
      </c>
      <c r="AC250" s="605" t="s">
        <v>3808</v>
      </c>
      <c r="AD250" s="605" t="s">
        <v>3808</v>
      </c>
      <c r="AE250" s="605" t="s">
        <v>3808</v>
      </c>
      <c r="AF250" s="605" t="s">
        <v>3808</v>
      </c>
      <c r="AG250" s="605" t="s">
        <v>3808</v>
      </c>
      <c r="AH250" s="605" t="s">
        <v>4543</v>
      </c>
      <c r="AI250" s="605" t="s">
        <v>4544</v>
      </c>
      <c r="AJ250" s="605" t="s">
        <v>4545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3798</v>
      </c>
      <c r="B251" s="78" t="s">
        <v>1281</v>
      </c>
      <c r="C251" s="607" t="s">
        <v>1278</v>
      </c>
      <c r="D251" s="521">
        <v>4551730.0</v>
      </c>
      <c r="E251" s="511" t="s">
        <v>18</v>
      </c>
      <c r="F251" s="511" t="s">
        <v>29</v>
      </c>
      <c r="G251" s="511" t="s">
        <v>288</v>
      </c>
      <c r="H251" s="511">
        <f>IFERROR(VLOOKUP(G251,'Cadastro de assessores'!A:B,2,FALSE),"Não Cadastrado")</f>
        <v>12359</v>
      </c>
      <c r="I251" s="511"/>
      <c r="J251" s="51" t="s">
        <v>3801</v>
      </c>
      <c r="K251" s="511" t="s">
        <v>97</v>
      </c>
      <c r="L251" s="601">
        <v>44138.0</v>
      </c>
      <c r="M251" s="601">
        <v>44138.0</v>
      </c>
      <c r="N251" s="521"/>
      <c r="O251" s="521" t="s">
        <v>3814</v>
      </c>
      <c r="P251" s="603">
        <v>0.012</v>
      </c>
      <c r="Q251" s="610" t="s">
        <v>3902</v>
      </c>
      <c r="R251" s="604"/>
      <c r="S251" s="521" t="str">
        <f t="shared" si="25"/>
        <v>Não Qualificado</v>
      </c>
      <c r="T251" s="521" t="s">
        <v>99</v>
      </c>
      <c r="U251" s="521" t="s">
        <v>3468</v>
      </c>
      <c r="V251" s="521" t="s">
        <v>29</v>
      </c>
      <c r="W251" s="605" t="s">
        <v>3808</v>
      </c>
      <c r="X251" s="605" t="s">
        <v>3808</v>
      </c>
      <c r="Y251" s="605" t="s">
        <v>3808</v>
      </c>
      <c r="Z251" s="605" t="s">
        <v>3808</v>
      </c>
      <c r="AA251" s="605" t="s">
        <v>3808</v>
      </c>
      <c r="AB251" s="605" t="s">
        <v>3808</v>
      </c>
      <c r="AC251" s="605" t="s">
        <v>3808</v>
      </c>
      <c r="AD251" s="605" t="s">
        <v>3808</v>
      </c>
      <c r="AE251" s="605" t="s">
        <v>3808</v>
      </c>
      <c r="AF251" s="605" t="s">
        <v>3808</v>
      </c>
      <c r="AG251" s="605" t="s">
        <v>3808</v>
      </c>
      <c r="AH251" s="605" t="s">
        <v>3808</v>
      </c>
      <c r="AI251" s="605" t="s">
        <v>4546</v>
      </c>
      <c r="AJ251" s="605" t="s">
        <v>4547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3798</v>
      </c>
      <c r="B252" s="78" t="s">
        <v>4548</v>
      </c>
      <c r="C252" s="607" t="s">
        <v>4549</v>
      </c>
      <c r="D252" s="521">
        <v>4416642.0</v>
      </c>
      <c r="E252" s="511" t="s">
        <v>95</v>
      </c>
      <c r="F252" s="511" t="s">
        <v>29</v>
      </c>
      <c r="G252" s="511" t="s">
        <v>4065</v>
      </c>
      <c r="H252" s="511" t="str">
        <f>IFERROR(VLOOKUP(G252,'Cadastro de assessores'!A:B,2,FALSE),"Não Cadastrado")</f>
        <v>17243</v>
      </c>
      <c r="I252" s="511"/>
      <c r="J252" s="51" t="s">
        <v>3801</v>
      </c>
      <c r="K252" s="521" t="s">
        <v>97</v>
      </c>
      <c r="L252" s="601">
        <v>44069.0</v>
      </c>
      <c r="M252" s="601">
        <v>44074.0</v>
      </c>
      <c r="N252" s="521"/>
      <c r="O252" s="521" t="s">
        <v>3802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99</v>
      </c>
      <c r="U252" s="521" t="s">
        <v>2573</v>
      </c>
      <c r="V252" s="521" t="s">
        <v>29</v>
      </c>
      <c r="W252" s="605" t="s">
        <v>3808</v>
      </c>
      <c r="X252" s="605" t="s">
        <v>3808</v>
      </c>
      <c r="Y252" s="605" t="s">
        <v>3808</v>
      </c>
      <c r="Z252" s="605" t="s">
        <v>3808</v>
      </c>
      <c r="AA252" s="605" t="s">
        <v>3808</v>
      </c>
      <c r="AB252" s="605" t="s">
        <v>3808</v>
      </c>
      <c r="AC252" s="605" t="s">
        <v>3808</v>
      </c>
      <c r="AD252" s="605" t="s">
        <v>3808</v>
      </c>
      <c r="AE252" s="605" t="s">
        <v>3808</v>
      </c>
      <c r="AF252" s="605" t="s">
        <v>3808</v>
      </c>
      <c r="AG252" s="605" t="s">
        <v>4550</v>
      </c>
      <c r="AH252" s="605" t="s">
        <v>4551</v>
      </c>
      <c r="AI252" s="605" t="s">
        <v>4552</v>
      </c>
      <c r="AJ252" s="605" t="s">
        <v>4553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3798</v>
      </c>
      <c r="B253" s="78" t="s">
        <v>1287</v>
      </c>
      <c r="C253" s="607" t="s">
        <v>4554</v>
      </c>
      <c r="D253" s="521">
        <v>4413569.0</v>
      </c>
      <c r="E253" s="511" t="s">
        <v>95</v>
      </c>
      <c r="F253" s="511" t="s">
        <v>29</v>
      </c>
      <c r="G253" s="511" t="s">
        <v>3971</v>
      </c>
      <c r="H253" s="511" t="str">
        <f>IFERROR(VLOOKUP(G253,'Cadastro de assessores'!A:B,2,FALSE),"Não Cadastrado")</f>
        <v>16459</v>
      </c>
      <c r="I253" s="511"/>
      <c r="J253" s="51" t="s">
        <v>3801</v>
      </c>
      <c r="K253" s="511" t="s">
        <v>97</v>
      </c>
      <c r="L253" s="601">
        <v>44070.0</v>
      </c>
      <c r="M253" s="601">
        <v>44075.0</v>
      </c>
      <c r="N253" s="565"/>
      <c r="O253" s="565" t="s">
        <v>3847</v>
      </c>
      <c r="P253" s="603">
        <v>0.015</v>
      </c>
      <c r="Q253" s="610" t="s">
        <v>4555</v>
      </c>
      <c r="R253" s="604"/>
      <c r="S253" s="521" t="str">
        <f t="shared" si="25"/>
        <v/>
      </c>
      <c r="T253" s="521" t="s">
        <v>99</v>
      </c>
      <c r="U253" s="521" t="s">
        <v>2605</v>
      </c>
      <c r="V253" s="521" t="s">
        <v>29</v>
      </c>
      <c r="W253" s="605" t="s">
        <v>3808</v>
      </c>
      <c r="X253" s="605" t="s">
        <v>3808</v>
      </c>
      <c r="Y253" s="605" t="s">
        <v>3808</v>
      </c>
      <c r="Z253" s="605" t="s">
        <v>3808</v>
      </c>
      <c r="AA253" s="605" t="s">
        <v>3808</v>
      </c>
      <c r="AB253" s="605" t="s">
        <v>3808</v>
      </c>
      <c r="AC253" s="605" t="s">
        <v>3808</v>
      </c>
      <c r="AD253" s="605" t="s">
        <v>3808</v>
      </c>
      <c r="AE253" s="605" t="s">
        <v>3808</v>
      </c>
      <c r="AF253" s="605" t="s">
        <v>3808</v>
      </c>
      <c r="AG253" s="605" t="s">
        <v>4556</v>
      </c>
      <c r="AH253" s="605" t="s">
        <v>4557</v>
      </c>
      <c r="AI253" s="605" t="s">
        <v>4558</v>
      </c>
      <c r="AJ253" s="605" t="s">
        <v>4559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3798</v>
      </c>
      <c r="B254" s="78" t="s">
        <v>1287</v>
      </c>
      <c r="C254" s="607" t="s">
        <v>4554</v>
      </c>
      <c r="D254" s="521">
        <v>4307232.0</v>
      </c>
      <c r="E254" s="511" t="s">
        <v>95</v>
      </c>
      <c r="F254" s="511" t="s">
        <v>29</v>
      </c>
      <c r="G254" s="511" t="s">
        <v>3971</v>
      </c>
      <c r="H254" s="511" t="str">
        <f>IFERROR(VLOOKUP(G254,'Cadastro de assessores'!A:B,2,FALSE),"Não Cadastrado")</f>
        <v>16459</v>
      </c>
      <c r="I254" s="511"/>
      <c r="J254" s="51" t="s">
        <v>3801</v>
      </c>
      <c r="K254" s="511" t="s">
        <v>97</v>
      </c>
      <c r="L254" s="601">
        <v>44050.0</v>
      </c>
      <c r="M254" s="601">
        <v>44054.0</v>
      </c>
      <c r="N254" s="521"/>
      <c r="O254" s="521" t="s">
        <v>3818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99</v>
      </c>
      <c r="U254" s="521" t="s">
        <v>2605</v>
      </c>
      <c r="V254" s="521" t="s">
        <v>29</v>
      </c>
      <c r="W254" s="605" t="s">
        <v>3808</v>
      </c>
      <c r="X254" s="605" t="s">
        <v>3808</v>
      </c>
      <c r="Y254" s="605" t="s">
        <v>3808</v>
      </c>
      <c r="Z254" s="605" t="s">
        <v>3808</v>
      </c>
      <c r="AA254" s="605" t="s">
        <v>3808</v>
      </c>
      <c r="AB254" s="605" t="s">
        <v>3808</v>
      </c>
      <c r="AC254" s="605" t="s">
        <v>3808</v>
      </c>
      <c r="AD254" s="605" t="s">
        <v>3808</v>
      </c>
      <c r="AE254" s="605" t="s">
        <v>3808</v>
      </c>
      <c r="AF254" s="605" t="s">
        <v>3808</v>
      </c>
      <c r="AG254" s="605" t="s">
        <v>4560</v>
      </c>
      <c r="AH254" s="605" t="s">
        <v>4561</v>
      </c>
      <c r="AI254" s="605" t="s">
        <v>4562</v>
      </c>
      <c r="AJ254" s="605" t="s">
        <v>4563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3798</v>
      </c>
      <c r="B255" s="78" t="s">
        <v>4564</v>
      </c>
      <c r="C255" s="607" t="s">
        <v>4565</v>
      </c>
      <c r="D255" s="521">
        <v>4871016.0</v>
      </c>
      <c r="E255" s="521" t="s">
        <v>18</v>
      </c>
      <c r="F255" s="521" t="s">
        <v>19</v>
      </c>
      <c r="G255" s="521" t="s">
        <v>250</v>
      </c>
      <c r="H255" s="521" t="str">
        <f>IFERROR(VLOOKUP(G255,'Cadastro de assessores'!A:B,2,FALSE),"Não Cadastrado")</f>
        <v>18009</v>
      </c>
      <c r="I255" s="521"/>
      <c r="J255" s="51" t="s">
        <v>180</v>
      </c>
      <c r="K255" s="521" t="s">
        <v>2545</v>
      </c>
      <c r="L255" s="660" t="s">
        <v>2582</v>
      </c>
      <c r="M255" s="609">
        <v>44252.0</v>
      </c>
      <c r="N255" s="608">
        <v>44524.0</v>
      </c>
      <c r="O255" s="521" t="s">
        <v>3818</v>
      </c>
      <c r="P255" s="603">
        <v>0.025</v>
      </c>
      <c r="Q255" s="610" t="s">
        <v>4002</v>
      </c>
      <c r="R255" s="604"/>
      <c r="S255" s="521" t="str">
        <f t="shared" si="25"/>
        <v>Não Qualificado</v>
      </c>
      <c r="T255" s="521" t="s">
        <v>99</v>
      </c>
      <c r="U255" s="521" t="s">
        <v>2660</v>
      </c>
      <c r="V255" s="521" t="s">
        <v>174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2548</v>
      </c>
      <c r="BE255" s="449" t="s">
        <v>2548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3798</v>
      </c>
      <c r="B256" s="78" t="s">
        <v>1299</v>
      </c>
      <c r="C256" s="607" t="s">
        <v>4566</v>
      </c>
      <c r="D256" s="521">
        <v>4461684.0</v>
      </c>
      <c r="E256" s="511" t="s">
        <v>2531</v>
      </c>
      <c r="F256" s="511" t="s">
        <v>29</v>
      </c>
      <c r="G256" s="511" t="s">
        <v>2531</v>
      </c>
      <c r="H256" s="511" t="str">
        <f>IFERROR(VLOOKUP(G256,'Cadastro de assessores'!A:B,2,FALSE),"Não Cadastrado")</f>
        <v>18986</v>
      </c>
      <c r="I256" s="511"/>
      <c r="J256" s="51" t="s">
        <v>3801</v>
      </c>
      <c r="K256" s="511" t="s">
        <v>97</v>
      </c>
      <c r="L256" s="602">
        <v>44117.0</v>
      </c>
      <c r="M256" s="602">
        <v>44118.0</v>
      </c>
      <c r="N256" s="521"/>
      <c r="O256" s="521" t="s">
        <v>3814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99</v>
      </c>
      <c r="U256" s="521" t="s">
        <v>2573</v>
      </c>
      <c r="V256" s="521" t="s">
        <v>29</v>
      </c>
      <c r="W256" s="605" t="s">
        <v>3808</v>
      </c>
      <c r="X256" s="605" t="s">
        <v>3808</v>
      </c>
      <c r="Y256" s="605" t="s">
        <v>3808</v>
      </c>
      <c r="Z256" s="605" t="s">
        <v>3808</v>
      </c>
      <c r="AA256" s="605" t="s">
        <v>3808</v>
      </c>
      <c r="AB256" s="605" t="s">
        <v>3808</v>
      </c>
      <c r="AC256" s="605" t="s">
        <v>3808</v>
      </c>
      <c r="AD256" s="605" t="s">
        <v>3808</v>
      </c>
      <c r="AE256" s="605" t="s">
        <v>3808</v>
      </c>
      <c r="AF256" s="605" t="s">
        <v>3808</v>
      </c>
      <c r="AG256" s="605" t="s">
        <v>3808</v>
      </c>
      <c r="AH256" s="605" t="s">
        <v>3808</v>
      </c>
      <c r="AI256" s="605" t="s">
        <v>4567</v>
      </c>
      <c r="AJ256" s="605" t="s">
        <v>4568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3798</v>
      </c>
      <c r="B257" s="78" t="s">
        <v>4569</v>
      </c>
      <c r="C257" s="563" t="s">
        <v>4570</v>
      </c>
      <c r="D257" s="661">
        <v>8685427.0</v>
      </c>
      <c r="E257" s="511" t="s">
        <v>18</v>
      </c>
      <c r="F257" s="511" t="s">
        <v>29</v>
      </c>
      <c r="G257" s="600" t="s">
        <v>162</v>
      </c>
      <c r="H257" s="511">
        <f>IFERROR(VLOOKUP(G257,'Cadastro de assessores'!A:B,2,FALSE),"Não Cadastrado")</f>
        <v>12344</v>
      </c>
      <c r="I257" s="511"/>
      <c r="J257" s="51" t="s">
        <v>3801</v>
      </c>
      <c r="K257" s="511" t="s">
        <v>97</v>
      </c>
      <c r="L257" s="662">
        <v>44742.0</v>
      </c>
      <c r="M257" s="662">
        <v>44743.0</v>
      </c>
      <c r="N257" s="565"/>
      <c r="O257" s="565" t="s">
        <v>3812</v>
      </c>
      <c r="P257" s="603">
        <v>0.007</v>
      </c>
      <c r="Q257" s="224" t="s">
        <v>4571</v>
      </c>
      <c r="R257" s="604"/>
      <c r="S257" s="521"/>
      <c r="T257" s="521" t="s">
        <v>99</v>
      </c>
      <c r="U257" s="521" t="s">
        <v>4572</v>
      </c>
      <c r="V257" s="521" t="s">
        <v>218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3798</v>
      </c>
      <c r="B258" s="78" t="s">
        <v>4573</v>
      </c>
      <c r="C258" s="563" t="s">
        <v>4574</v>
      </c>
      <c r="D258" s="565">
        <v>5660556.0</v>
      </c>
      <c r="E258" s="511" t="s">
        <v>18</v>
      </c>
      <c r="F258" s="511" t="s">
        <v>29</v>
      </c>
      <c r="G258" s="600" t="s">
        <v>135</v>
      </c>
      <c r="H258" s="600">
        <f>IFERROR(VLOOKUP(G258,'Cadastro de assessores'!A:B,2,FALSE),"Não Cadastrado")</f>
        <v>12332</v>
      </c>
      <c r="I258" s="600"/>
      <c r="J258" s="51" t="s">
        <v>3801</v>
      </c>
      <c r="K258" s="511" t="s">
        <v>97</v>
      </c>
      <c r="L258" s="662">
        <v>44357.0</v>
      </c>
      <c r="M258" s="662">
        <v>44361.0</v>
      </c>
      <c r="N258" s="565"/>
      <c r="O258" s="565" t="s">
        <v>3812</v>
      </c>
      <c r="P258" s="603">
        <v>0.007</v>
      </c>
      <c r="Q258" s="141" t="s">
        <v>4575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99</v>
      </c>
      <c r="U258" s="521" t="s">
        <v>2573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3798</v>
      </c>
      <c r="B259" s="78" t="s">
        <v>1310</v>
      </c>
      <c r="C259" s="563" t="s">
        <v>1308</v>
      </c>
      <c r="D259" s="565">
        <v>8479778.0</v>
      </c>
      <c r="E259" s="511" t="s">
        <v>95</v>
      </c>
      <c r="F259" s="511" t="s">
        <v>29</v>
      </c>
      <c r="G259" s="565" t="s">
        <v>4576</v>
      </c>
      <c r="H259" s="511">
        <f>IFERROR(VLOOKUP(G259,'Cadastro de assessores'!A:B,2,FALSE),"Não Cadastrado")</f>
        <v>12357</v>
      </c>
      <c r="I259" s="511"/>
      <c r="J259" s="51" t="s">
        <v>180</v>
      </c>
      <c r="K259" s="511" t="s">
        <v>97</v>
      </c>
      <c r="L259" s="602">
        <v>44684.0</v>
      </c>
      <c r="M259" s="602">
        <v>44683.0</v>
      </c>
      <c r="N259" s="566">
        <v>44936.0</v>
      </c>
      <c r="O259" s="565" t="s">
        <v>3814</v>
      </c>
      <c r="P259" s="603">
        <v>0.012</v>
      </c>
      <c r="Q259" s="634" t="s">
        <v>4577</v>
      </c>
      <c r="R259" s="604"/>
      <c r="S259" s="521" t="str">
        <f t="shared" si="26"/>
        <v/>
      </c>
      <c r="T259" s="521" t="s">
        <v>99</v>
      </c>
      <c r="U259" s="521" t="s">
        <v>2573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3798</v>
      </c>
      <c r="B260" s="78" t="s">
        <v>1314</v>
      </c>
      <c r="C260" s="563" t="s">
        <v>1311</v>
      </c>
      <c r="D260" s="613">
        <v>8155858.0</v>
      </c>
      <c r="E260" s="600" t="s">
        <v>18</v>
      </c>
      <c r="F260" s="600" t="s">
        <v>19</v>
      </c>
      <c r="G260" s="511" t="s">
        <v>250</v>
      </c>
      <c r="H260" s="511" t="str">
        <f>IFERROR(VLOOKUP(G260,'Cadastro de assessores'!A:B,2,FALSE),"Não Cadastrado")</f>
        <v>18009</v>
      </c>
      <c r="I260" s="511"/>
      <c r="J260" s="51" t="s">
        <v>3801</v>
      </c>
      <c r="K260" s="663" t="s">
        <v>97</v>
      </c>
      <c r="L260" s="614">
        <v>44683.0</v>
      </c>
      <c r="M260" s="614">
        <v>44644.0</v>
      </c>
      <c r="N260" s="521"/>
      <c r="O260" s="521" t="s">
        <v>3812</v>
      </c>
      <c r="P260" s="603">
        <v>0.007</v>
      </c>
      <c r="Q260" s="610" t="s">
        <v>4578</v>
      </c>
      <c r="R260" s="604"/>
      <c r="S260" s="521" t="str">
        <f t="shared" si="26"/>
        <v>Não Qualificado</v>
      </c>
      <c r="T260" s="521" t="s">
        <v>99</v>
      </c>
      <c r="U260" s="521" t="s">
        <v>2923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3798</v>
      </c>
      <c r="B261" s="78" t="s">
        <v>4579</v>
      </c>
      <c r="C261" s="607" t="s">
        <v>4580</v>
      </c>
      <c r="D261" s="521">
        <v>250289.0</v>
      </c>
      <c r="E261" s="521" t="s">
        <v>18</v>
      </c>
      <c r="F261" s="521" t="s">
        <v>29</v>
      </c>
      <c r="G261" s="521" t="s">
        <v>366</v>
      </c>
      <c r="H261" s="521" t="str">
        <f>IFERROR(VLOOKUP(G261,'Cadastro de assessores'!A:B,2,FALSE),"Não Cadastrado")</f>
        <v>18993</v>
      </c>
      <c r="I261" s="521"/>
      <c r="J261" s="51" t="s">
        <v>180</v>
      </c>
      <c r="K261" s="521" t="s">
        <v>2545</v>
      </c>
      <c r="L261" s="609">
        <v>43880.0</v>
      </c>
      <c r="M261" s="609">
        <v>43880.0</v>
      </c>
      <c r="N261" s="609">
        <v>44335.0</v>
      </c>
      <c r="O261" s="521" t="s">
        <v>3818</v>
      </c>
      <c r="P261" s="603">
        <v>0.01</v>
      </c>
      <c r="Q261" s="610" t="s">
        <v>4581</v>
      </c>
      <c r="R261" s="604"/>
      <c r="S261" s="521" t="str">
        <f t="shared" si="26"/>
        <v>Não Qualificado</v>
      </c>
      <c r="T261" s="521" t="s">
        <v>99</v>
      </c>
      <c r="U261" s="521" t="s">
        <v>2573</v>
      </c>
      <c r="V261" s="521" t="s">
        <v>29</v>
      </c>
      <c r="W261" s="605" t="s">
        <v>3808</v>
      </c>
      <c r="X261" s="605" t="s">
        <v>3808</v>
      </c>
      <c r="Y261" s="605" t="s">
        <v>3808</v>
      </c>
      <c r="Z261" s="605" t="s">
        <v>4582</v>
      </c>
      <c r="AA261" s="605" t="s">
        <v>4583</v>
      </c>
      <c r="AB261" s="605" t="s">
        <v>4584</v>
      </c>
      <c r="AC261" s="605" t="s">
        <v>4585</v>
      </c>
      <c r="AD261" s="605" t="s">
        <v>4586</v>
      </c>
      <c r="AE261" s="605" t="s">
        <v>4587</v>
      </c>
      <c r="AF261" s="605" t="s">
        <v>4588</v>
      </c>
      <c r="AG261" s="605" t="s">
        <v>4589</v>
      </c>
      <c r="AH261" s="605" t="s">
        <v>4590</v>
      </c>
      <c r="AI261" s="605" t="s">
        <v>4591</v>
      </c>
      <c r="AJ261" s="605" t="s">
        <v>4592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2548</v>
      </c>
      <c r="BE261" s="449" t="s">
        <v>2548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3798</v>
      </c>
      <c r="B262" s="78" t="s">
        <v>4593</v>
      </c>
      <c r="C262" s="607" t="s">
        <v>4594</v>
      </c>
      <c r="D262" s="521">
        <v>4847801.0</v>
      </c>
      <c r="E262" s="511" t="s">
        <v>95</v>
      </c>
      <c r="F262" s="511" t="s">
        <v>29</v>
      </c>
      <c r="G262" s="511" t="s">
        <v>3641</v>
      </c>
      <c r="H262" s="511" t="str">
        <f>IFERROR(VLOOKUP(G262,'Cadastro de assessores'!A:B,2,FALSE),"Não Cadastrado")</f>
        <v>14574</v>
      </c>
      <c r="I262" s="511"/>
      <c r="J262" s="51" t="s">
        <v>3801</v>
      </c>
      <c r="K262" s="521" t="s">
        <v>97</v>
      </c>
      <c r="L262" s="601">
        <v>44236.0</v>
      </c>
      <c r="M262" s="601">
        <v>44236.0</v>
      </c>
      <c r="N262" s="521"/>
      <c r="O262" s="521" t="s">
        <v>3802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99</v>
      </c>
      <c r="U262" s="521" t="s">
        <v>2562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3798</v>
      </c>
      <c r="B263" s="78" t="s">
        <v>4595</v>
      </c>
      <c r="C263" s="132" t="s">
        <v>4596</v>
      </c>
      <c r="D263" s="565">
        <v>6666003.0</v>
      </c>
      <c r="E263" s="511" t="s">
        <v>2531</v>
      </c>
      <c r="F263" s="511" t="s">
        <v>29</v>
      </c>
      <c r="G263" s="511" t="s">
        <v>2531</v>
      </c>
      <c r="H263" s="511" t="str">
        <f>IFERROR(VLOOKUP(G263,'Cadastro de assessores'!A:B,2,FALSE),"Não Cadastrado")</f>
        <v>18986</v>
      </c>
      <c r="I263" s="511"/>
      <c r="J263" s="51" t="s">
        <v>3801</v>
      </c>
      <c r="K263" s="521" t="s">
        <v>2582</v>
      </c>
      <c r="L263" s="664"/>
      <c r="M263" s="665" t="s">
        <v>4597</v>
      </c>
      <c r="N263" s="666"/>
      <c r="O263" s="511" t="s">
        <v>4598</v>
      </c>
      <c r="P263" s="619">
        <v>0.007</v>
      </c>
      <c r="Q263" s="612"/>
      <c r="R263" s="604"/>
      <c r="S263" s="521" t="str">
        <f t="shared" si="26"/>
        <v/>
      </c>
      <c r="T263" s="521" t="s">
        <v>99</v>
      </c>
      <c r="U263" s="132"/>
      <c r="V263" s="565" t="s">
        <v>2582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2548</v>
      </c>
      <c r="BE263" s="449" t="s">
        <v>2548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3798</v>
      </c>
      <c r="B264" s="78" t="s">
        <v>4599</v>
      </c>
      <c r="C264" s="563" t="s">
        <v>4600</v>
      </c>
      <c r="D264" s="565">
        <v>58954.0</v>
      </c>
      <c r="E264" s="511" t="s">
        <v>18</v>
      </c>
      <c r="F264" s="511" t="s">
        <v>19</v>
      </c>
      <c r="G264" s="600" t="s">
        <v>1787</v>
      </c>
      <c r="H264" s="511">
        <f>IFERROR(VLOOKUP(G264,'Cadastro de assessores'!A:B,2,FALSE),"Não Cadastrado")</f>
        <v>12350</v>
      </c>
      <c r="I264" s="511"/>
      <c r="J264" s="46" t="s">
        <v>97</v>
      </c>
      <c r="K264" s="521" t="s">
        <v>140</v>
      </c>
      <c r="L264" s="511" t="s">
        <v>2582</v>
      </c>
      <c r="M264" s="662">
        <v>44866.0</v>
      </c>
      <c r="N264" s="565"/>
      <c r="O264" s="565" t="s">
        <v>3812</v>
      </c>
      <c r="P264" s="603">
        <v>0.005</v>
      </c>
      <c r="Q264" s="224" t="s">
        <v>4601</v>
      </c>
      <c r="R264" s="604"/>
      <c r="S264" s="521"/>
      <c r="T264" s="521" t="s">
        <v>99</v>
      </c>
      <c r="U264" s="521" t="s">
        <v>2634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3798</v>
      </c>
      <c r="B265" s="78" t="s">
        <v>4602</v>
      </c>
      <c r="C265" s="607" t="s">
        <v>4603</v>
      </c>
      <c r="D265" s="521">
        <v>4920389.0</v>
      </c>
      <c r="E265" s="521" t="s">
        <v>18</v>
      </c>
      <c r="F265" s="521" t="s">
        <v>29</v>
      </c>
      <c r="G265" s="521" t="s">
        <v>3805</v>
      </c>
      <c r="H265" s="521" t="str">
        <f>IFERROR(VLOOKUP(G265,'Cadastro de assessores'!A:B,2,FALSE),"Não Cadastrado")</f>
        <v>17679</v>
      </c>
      <c r="I265" s="521"/>
      <c r="J265" s="51" t="s">
        <v>180</v>
      </c>
      <c r="K265" s="521" t="s">
        <v>2545</v>
      </c>
      <c r="L265" s="609">
        <v>44263.0</v>
      </c>
      <c r="M265" s="609">
        <v>44263.0</v>
      </c>
      <c r="N265" s="566">
        <v>44456.0</v>
      </c>
      <c r="O265" s="565" t="s">
        <v>3847</v>
      </c>
      <c r="P265" s="603">
        <v>0.008</v>
      </c>
      <c r="Q265" s="610" t="s">
        <v>3807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99</v>
      </c>
      <c r="U265" s="521" t="s">
        <v>4604</v>
      </c>
      <c r="V265" s="521" t="s">
        <v>1459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2548</v>
      </c>
      <c r="BE265" s="449" t="s">
        <v>2548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3798</v>
      </c>
      <c r="B266" s="78" t="s">
        <v>3086</v>
      </c>
      <c r="C266" s="607" t="s">
        <v>4605</v>
      </c>
      <c r="D266" s="521">
        <v>3518710.0</v>
      </c>
      <c r="E266" s="521" t="s">
        <v>2531</v>
      </c>
      <c r="F266" s="521" t="s">
        <v>29</v>
      </c>
      <c r="G266" s="521" t="s">
        <v>2531</v>
      </c>
      <c r="H266" s="521" t="str">
        <f>IFERROR(VLOOKUP(G266,'Cadastro de assessores'!A:B,2,FALSE),"Não Cadastrado")</f>
        <v>18986</v>
      </c>
      <c r="I266" s="521"/>
      <c r="J266" s="51" t="s">
        <v>180</v>
      </c>
      <c r="K266" s="521" t="s">
        <v>2545</v>
      </c>
      <c r="L266" s="609">
        <v>43717.0</v>
      </c>
      <c r="M266" s="609">
        <v>43717.0</v>
      </c>
      <c r="N266" s="609">
        <v>44705.0</v>
      </c>
      <c r="O266" s="521" t="s">
        <v>4184</v>
      </c>
      <c r="P266" s="603">
        <v>0.01</v>
      </c>
      <c r="Q266" s="523" t="s">
        <v>4606</v>
      </c>
      <c r="R266" s="604"/>
      <c r="S266" s="521" t="str">
        <f t="shared" si="27"/>
        <v>Não Qualificado</v>
      </c>
      <c r="T266" s="521" t="s">
        <v>99</v>
      </c>
      <c r="U266" s="521" t="s">
        <v>2605</v>
      </c>
      <c r="V266" s="521" t="s">
        <v>29</v>
      </c>
      <c r="W266" s="605" t="s">
        <v>4607</v>
      </c>
      <c r="X266" s="605"/>
      <c r="Y266" s="605" t="s">
        <v>4608</v>
      </c>
      <c r="Z266" s="605" t="s">
        <v>4609</v>
      </c>
      <c r="AA266" s="605" t="s">
        <v>4610</v>
      </c>
      <c r="AB266" s="605" t="s">
        <v>4611</v>
      </c>
      <c r="AC266" s="605" t="s">
        <v>4612</v>
      </c>
      <c r="AD266" s="605" t="s">
        <v>4613</v>
      </c>
      <c r="AE266" s="605" t="s">
        <v>4614</v>
      </c>
      <c r="AF266" s="605" t="s">
        <v>4615</v>
      </c>
      <c r="AG266" s="605" t="s">
        <v>4616</v>
      </c>
      <c r="AH266" s="605" t="s">
        <v>4617</v>
      </c>
      <c r="AI266" s="605" t="s">
        <v>4618</v>
      </c>
      <c r="AJ266" s="605" t="s">
        <v>4619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2548</v>
      </c>
      <c r="BE266" s="449" t="s">
        <v>2548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3798</v>
      </c>
      <c r="B267" s="78" t="s">
        <v>4620</v>
      </c>
      <c r="C267" s="607" t="s">
        <v>4621</v>
      </c>
      <c r="D267" s="521">
        <v>2746879.0</v>
      </c>
      <c r="E267" s="511" t="s">
        <v>95</v>
      </c>
      <c r="F267" s="511" t="s">
        <v>29</v>
      </c>
      <c r="G267" s="511" t="s">
        <v>4100</v>
      </c>
      <c r="H267" s="511" t="str">
        <f>IFERROR(VLOOKUP(G267,'Cadastro de assessores'!A:B,2,FALSE),"Não Cadastrado")</f>
        <v>19157</v>
      </c>
      <c r="I267" s="511"/>
      <c r="J267" s="51" t="s">
        <v>3801</v>
      </c>
      <c r="K267" s="511" t="s">
        <v>97</v>
      </c>
      <c r="L267" s="601">
        <v>44218.0</v>
      </c>
      <c r="M267" s="601">
        <v>44249.0</v>
      </c>
      <c r="N267" s="521"/>
      <c r="O267" s="521" t="s">
        <v>3818</v>
      </c>
      <c r="P267" s="603">
        <v>0.025</v>
      </c>
      <c r="Q267" s="610"/>
      <c r="R267" s="604"/>
      <c r="S267" s="521" t="str">
        <f t="shared" si="27"/>
        <v/>
      </c>
      <c r="T267" s="521" t="s">
        <v>99</v>
      </c>
      <c r="U267" s="521" t="s">
        <v>2562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3798</v>
      </c>
      <c r="B268" s="78" t="s">
        <v>4622</v>
      </c>
      <c r="C268" s="563" t="s">
        <v>4623</v>
      </c>
      <c r="D268" s="613">
        <v>8392629.0</v>
      </c>
      <c r="E268" s="511" t="s">
        <v>18</v>
      </c>
      <c r="F268" s="511" t="s">
        <v>29</v>
      </c>
      <c r="G268" s="511" t="s">
        <v>825</v>
      </c>
      <c r="H268" s="511">
        <f>IFERROR(VLOOKUP(G268,'Cadastro de assessores'!A:B,2,FALSE),"Não Cadastrado")</f>
        <v>12342</v>
      </c>
      <c r="I268" s="511"/>
      <c r="J268" s="51" t="s">
        <v>3801</v>
      </c>
      <c r="K268" s="511" t="s">
        <v>97</v>
      </c>
      <c r="L268" s="601">
        <v>44662.0</v>
      </c>
      <c r="M268" s="601">
        <v>44670.0</v>
      </c>
      <c r="N268" s="565"/>
      <c r="O268" s="565" t="s">
        <v>3812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99</v>
      </c>
      <c r="U268" s="521" t="s">
        <v>4624</v>
      </c>
      <c r="V268" s="521" t="s">
        <v>4625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3798</v>
      </c>
      <c r="B269" s="78" t="s">
        <v>1343</v>
      </c>
      <c r="C269" s="607" t="s">
        <v>4626</v>
      </c>
      <c r="D269" s="521">
        <v>3848682.0</v>
      </c>
      <c r="E269" s="511" t="s">
        <v>18</v>
      </c>
      <c r="F269" s="511" t="s">
        <v>29</v>
      </c>
      <c r="G269" s="511" t="s">
        <v>162</v>
      </c>
      <c r="H269" s="511">
        <f>IFERROR(VLOOKUP(G269,'Cadastro de assessores'!A:B,2,FALSE),"Não Cadastrado")</f>
        <v>12344</v>
      </c>
      <c r="I269" s="511"/>
      <c r="J269" s="51" t="s">
        <v>3801</v>
      </c>
      <c r="K269" s="511" t="s">
        <v>97</v>
      </c>
      <c r="L269" s="601">
        <v>44586.0</v>
      </c>
      <c r="M269" s="601">
        <v>44586.0</v>
      </c>
      <c r="N269" s="477"/>
      <c r="O269" s="565" t="s">
        <v>3812</v>
      </c>
      <c r="P269" s="603">
        <v>0.007</v>
      </c>
      <c r="Q269" s="224" t="s">
        <v>4627</v>
      </c>
      <c r="R269" s="604"/>
      <c r="S269" s="521" t="str">
        <f t="shared" si="27"/>
        <v/>
      </c>
      <c r="T269" s="521" t="s">
        <v>99</v>
      </c>
      <c r="U269" s="521" t="s">
        <v>2573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3798</v>
      </c>
      <c r="B270" s="78" t="s">
        <v>1343</v>
      </c>
      <c r="C270" s="607" t="s">
        <v>4626</v>
      </c>
      <c r="D270" s="565">
        <v>7975707.0</v>
      </c>
      <c r="E270" s="511" t="s">
        <v>18</v>
      </c>
      <c r="F270" s="511" t="s">
        <v>29</v>
      </c>
      <c r="G270" s="511" t="s">
        <v>162</v>
      </c>
      <c r="H270" s="511">
        <f>IFERROR(VLOOKUP(G270,'Cadastro de assessores'!A:B,2,FALSE),"Não Cadastrado")</f>
        <v>12344</v>
      </c>
      <c r="I270" s="511"/>
      <c r="J270" s="46" t="s">
        <v>97</v>
      </c>
      <c r="K270" s="511"/>
      <c r="L270" s="601"/>
      <c r="M270" s="601"/>
      <c r="N270" s="660"/>
      <c r="O270" s="521" t="s">
        <v>3818</v>
      </c>
      <c r="P270" s="603">
        <v>0.025</v>
      </c>
      <c r="Q270" s="224"/>
      <c r="R270" s="604"/>
      <c r="S270" s="521"/>
      <c r="T270" s="521"/>
      <c r="U270" s="521"/>
      <c r="V270" s="521" t="s">
        <v>1459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3798</v>
      </c>
      <c r="B271" s="78" t="s">
        <v>1343</v>
      </c>
      <c r="C271" s="607" t="s">
        <v>4626</v>
      </c>
      <c r="D271" s="521">
        <v>4652696.0</v>
      </c>
      <c r="E271" s="511" t="s">
        <v>18</v>
      </c>
      <c r="F271" s="511" t="s">
        <v>29</v>
      </c>
      <c r="G271" s="511" t="s">
        <v>162</v>
      </c>
      <c r="H271" s="511">
        <f>IFERROR(VLOOKUP(G271,'Cadastro de assessores'!A:B,2,FALSE),"Não Cadastrado")</f>
        <v>12344</v>
      </c>
      <c r="I271" s="511"/>
      <c r="J271" s="46" t="s">
        <v>97</v>
      </c>
      <c r="K271" s="511" t="s">
        <v>97</v>
      </c>
      <c r="L271" s="601">
        <v>44188.0</v>
      </c>
      <c r="M271" s="601">
        <v>44194.0</v>
      </c>
      <c r="N271" s="660"/>
      <c r="O271" s="521" t="s">
        <v>4146</v>
      </c>
      <c r="P271" s="603">
        <v>0.01</v>
      </c>
      <c r="Q271" s="224" t="s">
        <v>4628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99</v>
      </c>
      <c r="U271" s="521" t="s">
        <v>2573</v>
      </c>
      <c r="V271" s="521" t="s">
        <v>29</v>
      </c>
      <c r="W271" s="605" t="s">
        <v>3808</v>
      </c>
      <c r="X271" s="605" t="s">
        <v>3808</v>
      </c>
      <c r="Y271" s="605" t="s">
        <v>3808</v>
      </c>
      <c r="Z271" s="605" t="s">
        <v>3808</v>
      </c>
      <c r="AA271" s="605" t="s">
        <v>3808</v>
      </c>
      <c r="AB271" s="605" t="s">
        <v>3808</v>
      </c>
      <c r="AC271" s="605" t="s">
        <v>3808</v>
      </c>
      <c r="AD271" s="605" t="s">
        <v>3808</v>
      </c>
      <c r="AE271" s="605" t="s">
        <v>3808</v>
      </c>
      <c r="AF271" s="605" t="s">
        <v>3808</v>
      </c>
      <c r="AG271" s="605" t="s">
        <v>3808</v>
      </c>
      <c r="AH271" s="605" t="s">
        <v>3808</v>
      </c>
      <c r="AI271" s="605" t="s">
        <v>3808</v>
      </c>
      <c r="AJ271" s="605" t="s">
        <v>3808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3798</v>
      </c>
      <c r="B272" s="78" t="s">
        <v>4629</v>
      </c>
      <c r="C272" s="563" t="s">
        <v>4630</v>
      </c>
      <c r="D272" s="565">
        <v>8514028.0</v>
      </c>
      <c r="E272" s="511" t="s">
        <v>18</v>
      </c>
      <c r="F272" s="511" t="s">
        <v>19</v>
      </c>
      <c r="G272" s="565" t="s">
        <v>4631</v>
      </c>
      <c r="H272" s="511">
        <f>IFERROR(VLOOKUP(G272,'Cadastro de assessores'!A:B,2,FALSE),"Não Cadastrado")</f>
        <v>12358</v>
      </c>
      <c r="I272" s="511"/>
      <c r="J272" s="51" t="s">
        <v>180</v>
      </c>
      <c r="K272" s="511" t="s">
        <v>97</v>
      </c>
      <c r="L272" s="601">
        <v>44690.0</v>
      </c>
      <c r="M272" s="601">
        <v>44693.0</v>
      </c>
      <c r="N272" s="608">
        <v>44914.0</v>
      </c>
      <c r="O272" s="521" t="s">
        <v>3847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99</v>
      </c>
      <c r="U272" s="521" t="s">
        <v>2596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3798</v>
      </c>
      <c r="B273" s="78" t="s">
        <v>1380</v>
      </c>
      <c r="C273" s="607" t="s">
        <v>1378</v>
      </c>
      <c r="D273" s="521">
        <v>2358079.0</v>
      </c>
      <c r="E273" s="511" t="s">
        <v>18</v>
      </c>
      <c r="F273" s="511" t="s">
        <v>19</v>
      </c>
      <c r="G273" s="511" t="s">
        <v>3981</v>
      </c>
      <c r="H273" s="511">
        <f>IFERROR(VLOOKUP(G273,'Cadastro de assessores'!A:B,2,FALSE),"Não Cadastrado")</f>
        <v>12351</v>
      </c>
      <c r="I273" s="511"/>
      <c r="J273" s="51" t="s">
        <v>3801</v>
      </c>
      <c r="K273" s="511" t="s">
        <v>97</v>
      </c>
      <c r="L273" s="601">
        <v>44733.0</v>
      </c>
      <c r="M273" s="601">
        <v>44733.0</v>
      </c>
      <c r="N273" s="521"/>
      <c r="O273" s="521" t="s">
        <v>3814</v>
      </c>
      <c r="P273" s="603">
        <v>0.012</v>
      </c>
      <c r="Q273" s="634" t="s">
        <v>4632</v>
      </c>
      <c r="R273" s="604"/>
      <c r="S273" s="521"/>
      <c r="T273" s="521" t="s">
        <v>99</v>
      </c>
      <c r="U273" s="489" t="s">
        <v>2646</v>
      </c>
      <c r="V273" s="521" t="s">
        <v>780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3798</v>
      </c>
      <c r="B274" s="78" t="s">
        <v>4633</v>
      </c>
      <c r="C274" s="607" t="s">
        <v>4634</v>
      </c>
      <c r="D274" s="521">
        <v>2864258.0</v>
      </c>
      <c r="E274" s="521" t="s">
        <v>2531</v>
      </c>
      <c r="F274" s="521" t="s">
        <v>29</v>
      </c>
      <c r="G274" s="521" t="s">
        <v>2531</v>
      </c>
      <c r="H274" s="521" t="str">
        <f>IFERROR(VLOOKUP(G274,'Cadastro de assessores'!A:B,2,FALSE),"Não Cadastrado")</f>
        <v>18986</v>
      </c>
      <c r="I274" s="521"/>
      <c r="J274" s="51" t="s">
        <v>180</v>
      </c>
      <c r="K274" s="521" t="s">
        <v>2545</v>
      </c>
      <c r="L274" s="609">
        <v>44070.0</v>
      </c>
      <c r="M274" s="609">
        <v>44070.0</v>
      </c>
      <c r="N274" s="521"/>
      <c r="O274" s="521" t="s">
        <v>3802</v>
      </c>
      <c r="P274" s="603">
        <v>0.02</v>
      </c>
      <c r="Q274" s="634" t="s">
        <v>4635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99</v>
      </c>
      <c r="U274" s="489" t="s">
        <v>2562</v>
      </c>
      <c r="V274" s="521" t="s">
        <v>29</v>
      </c>
      <c r="W274" s="605" t="s">
        <v>3808</v>
      </c>
      <c r="X274" s="605" t="s">
        <v>3808</v>
      </c>
      <c r="Y274" s="605" t="s">
        <v>3808</v>
      </c>
      <c r="Z274" s="605" t="s">
        <v>3808</v>
      </c>
      <c r="AA274" s="605" t="s">
        <v>3808</v>
      </c>
      <c r="AB274" s="605" t="s">
        <v>3808</v>
      </c>
      <c r="AC274" s="605" t="s">
        <v>3808</v>
      </c>
      <c r="AD274" s="605" t="s">
        <v>3808</v>
      </c>
      <c r="AE274" s="605" t="s">
        <v>3808</v>
      </c>
      <c r="AF274" s="605" t="s">
        <v>3808</v>
      </c>
      <c r="AG274" s="605" t="s">
        <v>4636</v>
      </c>
      <c r="AH274" s="605" t="s">
        <v>4637</v>
      </c>
      <c r="AI274" s="605" t="s">
        <v>4638</v>
      </c>
      <c r="AJ274" s="605" t="s">
        <v>4639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3798</v>
      </c>
      <c r="B275" s="78" t="s">
        <v>1403</v>
      </c>
      <c r="C275" s="635" t="s">
        <v>1400</v>
      </c>
      <c r="D275" s="617">
        <v>6879934.0</v>
      </c>
      <c r="E275" s="511" t="s">
        <v>18</v>
      </c>
      <c r="F275" s="600" t="s">
        <v>19</v>
      </c>
      <c r="G275" s="617" t="s">
        <v>113</v>
      </c>
      <c r="H275" s="511" t="str">
        <f>IFERROR(VLOOKUP(G275,'Cadastro de assessores'!A:B,2,FALSE),"Não Cadastrado")</f>
        <v>18890</v>
      </c>
      <c r="I275" s="511"/>
      <c r="J275" s="51" t="s">
        <v>3801</v>
      </c>
      <c r="K275" s="511" t="s">
        <v>97</v>
      </c>
      <c r="L275" s="601">
        <v>44567.0</v>
      </c>
      <c r="M275" s="601">
        <v>44568.0</v>
      </c>
      <c r="N275" s="617"/>
      <c r="O275" s="617" t="s">
        <v>4457</v>
      </c>
      <c r="P275" s="603">
        <v>0.011</v>
      </c>
      <c r="Q275" s="224" t="s">
        <v>4640</v>
      </c>
      <c r="R275" s="604"/>
      <c r="S275" s="521" t="str">
        <f t="shared" si="29"/>
        <v>Não Qualificado</v>
      </c>
      <c r="T275" s="521" t="s">
        <v>99</v>
      </c>
      <c r="U275" s="565" t="s">
        <v>4641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3798</v>
      </c>
      <c r="B276" s="78" t="s">
        <v>4642</v>
      </c>
      <c r="C276" s="607" t="s">
        <v>4643</v>
      </c>
      <c r="D276" s="521">
        <v>4386181.0</v>
      </c>
      <c r="E276" s="521" t="s">
        <v>95</v>
      </c>
      <c r="F276" s="521" t="s">
        <v>29</v>
      </c>
      <c r="G276" s="521" t="s">
        <v>4065</v>
      </c>
      <c r="H276" s="521" t="str">
        <f>IFERROR(VLOOKUP(G276,'Cadastro de assessores'!A:B,2,FALSE),"Não Cadastrado")</f>
        <v>17243</v>
      </c>
      <c r="I276" s="521"/>
      <c r="J276" s="51" t="s">
        <v>180</v>
      </c>
      <c r="K276" s="521" t="s">
        <v>2545</v>
      </c>
      <c r="L276" s="609">
        <v>44067.0</v>
      </c>
      <c r="M276" s="609">
        <v>44067.0</v>
      </c>
      <c r="N276" s="521"/>
      <c r="O276" s="521" t="s">
        <v>3818</v>
      </c>
      <c r="P276" s="603">
        <v>0.025</v>
      </c>
      <c r="Q276" s="610" t="s">
        <v>4644</v>
      </c>
      <c r="R276" s="604"/>
      <c r="S276" s="521" t="str">
        <f t="shared" si="29"/>
        <v>Qualificado</v>
      </c>
      <c r="T276" s="521" t="s">
        <v>99</v>
      </c>
      <c r="U276" s="521" t="s">
        <v>2573</v>
      </c>
      <c r="V276" s="521" t="s">
        <v>29</v>
      </c>
      <c r="W276" s="605" t="s">
        <v>3808</v>
      </c>
      <c r="X276" s="605" t="s">
        <v>3808</v>
      </c>
      <c r="Y276" s="605" t="s">
        <v>3808</v>
      </c>
      <c r="Z276" s="605" t="s">
        <v>3808</v>
      </c>
      <c r="AA276" s="605" t="s">
        <v>3808</v>
      </c>
      <c r="AB276" s="605" t="s">
        <v>3808</v>
      </c>
      <c r="AC276" s="605" t="s">
        <v>3808</v>
      </c>
      <c r="AD276" s="605" t="s">
        <v>3808</v>
      </c>
      <c r="AE276" s="605" t="s">
        <v>3808</v>
      </c>
      <c r="AF276" s="605" t="s">
        <v>3808</v>
      </c>
      <c r="AG276" s="605" t="s">
        <v>4645</v>
      </c>
      <c r="AH276" s="605" t="s">
        <v>4646</v>
      </c>
      <c r="AI276" s="605" t="s">
        <v>4647</v>
      </c>
      <c r="AJ276" s="605" t="s">
        <v>4648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2548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3798</v>
      </c>
      <c r="B277" s="78" t="s">
        <v>4649</v>
      </c>
      <c r="C277" s="607" t="s">
        <v>4650</v>
      </c>
      <c r="D277" s="521">
        <v>4868468.0</v>
      </c>
      <c r="E277" s="511" t="s">
        <v>95</v>
      </c>
      <c r="F277" s="511" t="s">
        <v>29</v>
      </c>
      <c r="G277" s="511" t="s">
        <v>3641</v>
      </c>
      <c r="H277" s="511" t="str">
        <f>IFERROR(VLOOKUP(G277,'Cadastro de assessores'!A:B,2,FALSE),"Não Cadastrado")</f>
        <v>14574</v>
      </c>
      <c r="I277" s="511"/>
      <c r="J277" s="51" t="s">
        <v>180</v>
      </c>
      <c r="K277" s="511" t="s">
        <v>97</v>
      </c>
      <c r="L277" s="601">
        <v>44246.0</v>
      </c>
      <c r="M277" s="601">
        <v>44246.0</v>
      </c>
      <c r="N277" s="609">
        <v>44896.0</v>
      </c>
      <c r="O277" s="521" t="s">
        <v>3806</v>
      </c>
      <c r="P277" s="603">
        <v>0.015</v>
      </c>
      <c r="Q277" s="610" t="s">
        <v>4651</v>
      </c>
      <c r="R277" s="604"/>
      <c r="S277" s="521" t="str">
        <f t="shared" si="29"/>
        <v/>
      </c>
      <c r="T277" s="521" t="s">
        <v>362</v>
      </c>
      <c r="U277" s="521" t="s">
        <v>3388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4652</v>
      </c>
      <c r="AI277" s="605" t="s">
        <v>4653</v>
      </c>
      <c r="AJ277" s="605" t="s">
        <v>4654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3798</v>
      </c>
      <c r="B278" s="78">
        <v>2.69655417E9</v>
      </c>
      <c r="C278" s="607" t="s">
        <v>4655</v>
      </c>
      <c r="D278" s="521">
        <v>3713246.0</v>
      </c>
      <c r="E278" s="521" t="s">
        <v>2531</v>
      </c>
      <c r="F278" s="521" t="s">
        <v>29</v>
      </c>
      <c r="G278" s="521" t="s">
        <v>2531</v>
      </c>
      <c r="H278" s="521" t="str">
        <f>IFERROR(VLOOKUP(G278,'Cadastro de assessores'!A:B,2,FALSE),"Não Cadastrado")</f>
        <v>18986</v>
      </c>
      <c r="I278" s="521"/>
      <c r="J278" s="51" t="s">
        <v>180</v>
      </c>
      <c r="K278" s="521" t="s">
        <v>2545</v>
      </c>
      <c r="L278" s="609">
        <v>43850.0</v>
      </c>
      <c r="M278" s="609">
        <v>43850.0</v>
      </c>
      <c r="N278" s="609">
        <v>44252.0</v>
      </c>
      <c r="O278" s="521" t="s">
        <v>3814</v>
      </c>
      <c r="P278" s="603">
        <v>0.01</v>
      </c>
      <c r="Q278" s="610" t="s">
        <v>4656</v>
      </c>
      <c r="R278" s="604"/>
      <c r="S278" s="521" t="str">
        <f t="shared" si="29"/>
        <v>Não Qualificado</v>
      </c>
      <c r="T278" s="521" t="s">
        <v>99</v>
      </c>
      <c r="U278" s="521" t="s">
        <v>3468</v>
      </c>
      <c r="V278" s="521" t="s">
        <v>29</v>
      </c>
      <c r="W278" s="605" t="s">
        <v>3808</v>
      </c>
      <c r="X278" s="605" t="s">
        <v>3808</v>
      </c>
      <c r="Y278" s="605" t="s">
        <v>3808</v>
      </c>
      <c r="Z278" s="605" t="s">
        <v>4657</v>
      </c>
      <c r="AA278" s="605" t="s">
        <v>4658</v>
      </c>
      <c r="AB278" s="605" t="s">
        <v>4659</v>
      </c>
      <c r="AC278" s="605" t="s">
        <v>4660</v>
      </c>
      <c r="AD278" s="605" t="s">
        <v>4661</v>
      </c>
      <c r="AE278" s="605" t="s">
        <v>4662</v>
      </c>
      <c r="AF278" s="605" t="s">
        <v>4663</v>
      </c>
      <c r="AG278" s="605" t="s">
        <v>4664</v>
      </c>
      <c r="AH278" s="605" t="s">
        <v>4665</v>
      </c>
      <c r="AI278" s="605" t="s">
        <v>4666</v>
      </c>
      <c r="AJ278" s="605" t="s">
        <v>4667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2548</v>
      </c>
      <c r="BE278" s="449" t="s">
        <v>2548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3798</v>
      </c>
      <c r="B279" s="78" t="s">
        <v>4668</v>
      </c>
      <c r="C279" s="607" t="s">
        <v>4669</v>
      </c>
      <c r="D279" s="521">
        <v>2310651.0</v>
      </c>
      <c r="E279" s="521" t="s">
        <v>2531</v>
      </c>
      <c r="F279" s="521" t="s">
        <v>29</v>
      </c>
      <c r="G279" s="521" t="s">
        <v>2531</v>
      </c>
      <c r="H279" s="521" t="str">
        <f>IFERROR(VLOOKUP(G279,'Cadastro de assessores'!A:B,2,FALSE),"Não Cadastrado")</f>
        <v>18986</v>
      </c>
      <c r="I279" s="521"/>
      <c r="J279" s="51" t="s">
        <v>180</v>
      </c>
      <c r="K279" s="521" t="s">
        <v>2545</v>
      </c>
      <c r="L279" s="609">
        <v>43872.0</v>
      </c>
      <c r="M279" s="609">
        <v>43872.0</v>
      </c>
      <c r="N279" s="609">
        <v>44369.0</v>
      </c>
      <c r="O279" s="521" t="s">
        <v>3806</v>
      </c>
      <c r="P279" s="603">
        <v>0.015</v>
      </c>
      <c r="Q279" s="610" t="s">
        <v>4670</v>
      </c>
      <c r="R279" s="604"/>
      <c r="S279" s="521" t="str">
        <f t="shared" si="29"/>
        <v/>
      </c>
      <c r="T279" s="521" t="s">
        <v>99</v>
      </c>
      <c r="U279" s="521" t="s">
        <v>3468</v>
      </c>
      <c r="V279" s="521" t="s">
        <v>29</v>
      </c>
      <c r="W279" s="605" t="s">
        <v>3808</v>
      </c>
      <c r="X279" s="605" t="s">
        <v>3808</v>
      </c>
      <c r="Y279" s="605" t="s">
        <v>3808</v>
      </c>
      <c r="Z279" s="605" t="s">
        <v>4671</v>
      </c>
      <c r="AA279" s="605" t="s">
        <v>4672</v>
      </c>
      <c r="AB279" s="605" t="s">
        <v>4673</v>
      </c>
      <c r="AC279" s="605" t="s">
        <v>4674</v>
      </c>
      <c r="AD279" s="605" t="s">
        <v>4675</v>
      </c>
      <c r="AE279" s="605" t="s">
        <v>4676</v>
      </c>
      <c r="AF279" s="605" t="s">
        <v>4677</v>
      </c>
      <c r="AG279" s="605" t="s">
        <v>4678</v>
      </c>
      <c r="AH279" s="605"/>
      <c r="AI279" s="605" t="s">
        <v>4679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2548</v>
      </c>
      <c r="BE279" s="449" t="s">
        <v>2548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3798</v>
      </c>
      <c r="B280" s="78" t="s">
        <v>4680</v>
      </c>
      <c r="C280" s="563" t="s">
        <v>4681</v>
      </c>
      <c r="D280" s="565">
        <v>2256294.0</v>
      </c>
      <c r="E280" s="511" t="s">
        <v>18</v>
      </c>
      <c r="F280" s="511" t="s">
        <v>19</v>
      </c>
      <c r="G280" s="511" t="s">
        <v>250</v>
      </c>
      <c r="H280" s="511" t="str">
        <f>IFERROR(VLOOKUP(G280,'Cadastro de assessores'!A:B,2,FALSE),"Não Cadastrado")</f>
        <v>18009</v>
      </c>
      <c r="I280" s="511"/>
      <c r="J280" s="51" t="s">
        <v>3801</v>
      </c>
      <c r="K280" s="511" t="s">
        <v>97</v>
      </c>
      <c r="L280" s="601">
        <v>44421.0</v>
      </c>
      <c r="M280" s="601">
        <v>44421.0</v>
      </c>
      <c r="N280" s="521"/>
      <c r="O280" s="521" t="s">
        <v>3802</v>
      </c>
      <c r="P280" s="603">
        <v>0.02</v>
      </c>
      <c r="Q280" s="481"/>
      <c r="R280" s="604"/>
      <c r="S280" s="521" t="str">
        <f t="shared" si="29"/>
        <v/>
      </c>
      <c r="T280" s="521" t="s">
        <v>99</v>
      </c>
      <c r="U280" s="565" t="s">
        <v>4176</v>
      </c>
      <c r="V280" s="565" t="s">
        <v>695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3798</v>
      </c>
      <c r="B281" s="78" t="s">
        <v>1444</v>
      </c>
      <c r="C281" s="635" t="s">
        <v>1442</v>
      </c>
      <c r="D281" s="613">
        <v>3643555.0</v>
      </c>
      <c r="E281" s="511" t="s">
        <v>18</v>
      </c>
      <c r="F281" s="511" t="s">
        <v>19</v>
      </c>
      <c r="G281" s="511" t="s">
        <v>113</v>
      </c>
      <c r="H281" s="511" t="str">
        <f>IFERROR(VLOOKUP(G281,'Cadastro de assessores'!A:B,2,FALSE),"Não Cadastrado")</f>
        <v>18890</v>
      </c>
      <c r="I281" s="511"/>
      <c r="J281" s="51" t="s">
        <v>3801</v>
      </c>
      <c r="K281" s="511" t="s">
        <v>97</v>
      </c>
      <c r="L281" s="602">
        <v>44503.0</v>
      </c>
      <c r="M281" s="602">
        <v>44517.0</v>
      </c>
      <c r="N281" s="565"/>
      <c r="O281" s="565" t="s">
        <v>3806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99</v>
      </c>
      <c r="U281" s="521" t="s">
        <v>2823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3798</v>
      </c>
      <c r="B282" s="78" t="s">
        <v>4682</v>
      </c>
      <c r="C282" s="607" t="s">
        <v>4683</v>
      </c>
      <c r="D282" s="521">
        <v>2851864.0</v>
      </c>
      <c r="E282" s="521" t="s">
        <v>95</v>
      </c>
      <c r="F282" s="521" t="s">
        <v>29</v>
      </c>
      <c r="G282" s="521" t="s">
        <v>4065</v>
      </c>
      <c r="H282" s="521" t="str">
        <f>IFERROR(VLOOKUP(G282,'Cadastro de assessores'!A:B,2,FALSE),"Não Cadastrado")</f>
        <v>17243</v>
      </c>
      <c r="I282" s="521"/>
      <c r="J282" s="51" t="s">
        <v>180</v>
      </c>
      <c r="K282" s="521" t="s">
        <v>2545</v>
      </c>
      <c r="L282" s="608">
        <v>44389.0</v>
      </c>
      <c r="M282" s="608">
        <v>44389.0</v>
      </c>
      <c r="N282" s="609">
        <v>44613.0</v>
      </c>
      <c r="O282" s="521" t="s">
        <v>3802</v>
      </c>
      <c r="P282" s="603">
        <v>0.02</v>
      </c>
      <c r="Q282" s="224" t="s">
        <v>4684</v>
      </c>
      <c r="R282" s="604"/>
      <c r="S282" s="521" t="str">
        <f t="shared" si="29"/>
        <v/>
      </c>
      <c r="T282" s="521" t="s">
        <v>99</v>
      </c>
      <c r="U282" s="521" t="s">
        <v>2562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2548</v>
      </c>
      <c r="BE282" s="449" t="s">
        <v>2548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3798</v>
      </c>
      <c r="B283" s="78" t="s">
        <v>4685</v>
      </c>
      <c r="C283" s="607" t="s">
        <v>4686</v>
      </c>
      <c r="D283" s="521">
        <v>4697985.0</v>
      </c>
      <c r="E283" s="521" t="s">
        <v>95</v>
      </c>
      <c r="F283" s="521" t="s">
        <v>29</v>
      </c>
      <c r="G283" s="521" t="s">
        <v>4464</v>
      </c>
      <c r="H283" s="521" t="str">
        <f>IFERROR(VLOOKUP(G283,'Cadastro de assessores'!A:B,2,FALSE),"Não Cadastrado")</f>
        <v>14244</v>
      </c>
      <c r="I283" s="521"/>
      <c r="J283" s="51" t="s">
        <v>180</v>
      </c>
      <c r="K283" s="521" t="s">
        <v>2545</v>
      </c>
      <c r="L283" s="608">
        <v>44187.0</v>
      </c>
      <c r="M283" s="608">
        <v>44187.0</v>
      </c>
      <c r="N283" s="609">
        <v>44467.0</v>
      </c>
      <c r="O283" s="521" t="s">
        <v>3802</v>
      </c>
      <c r="P283" s="603">
        <v>0.02</v>
      </c>
      <c r="Q283" s="610" t="s">
        <v>4687</v>
      </c>
      <c r="R283" s="604"/>
      <c r="S283" s="521" t="str">
        <f t="shared" si="29"/>
        <v/>
      </c>
      <c r="T283" s="521" t="s">
        <v>99</v>
      </c>
      <c r="U283" s="521" t="s">
        <v>2547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4688</v>
      </c>
      <c r="AI283" s="605" t="s">
        <v>3808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2548</v>
      </c>
      <c r="BE283" s="449" t="s">
        <v>2548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3798</v>
      </c>
      <c r="B284" s="78" t="s">
        <v>1449</v>
      </c>
      <c r="C284" s="563" t="s">
        <v>4689</v>
      </c>
      <c r="D284" s="613">
        <v>5927535.0</v>
      </c>
      <c r="E284" s="511" t="s">
        <v>18</v>
      </c>
      <c r="F284" s="511" t="s">
        <v>19</v>
      </c>
      <c r="G284" s="511" t="s">
        <v>3981</v>
      </c>
      <c r="H284" s="521">
        <f>IFERROR(VLOOKUP(G284,'Cadastro de assessores'!A:B,2,FALSE),"Não Cadastrado")</f>
        <v>12351</v>
      </c>
      <c r="I284" s="521"/>
      <c r="J284" s="51" t="s">
        <v>180</v>
      </c>
      <c r="K284" s="511" t="s">
        <v>97</v>
      </c>
      <c r="L284" s="614">
        <v>44776.0</v>
      </c>
      <c r="M284" s="614">
        <v>44776.0</v>
      </c>
      <c r="N284" s="521"/>
      <c r="O284" s="521" t="s">
        <v>3818</v>
      </c>
      <c r="P284" s="603">
        <v>0.025</v>
      </c>
      <c r="Q284" s="224" t="s">
        <v>4690</v>
      </c>
      <c r="R284" s="604"/>
      <c r="S284" s="521"/>
      <c r="T284" s="521" t="s">
        <v>99</v>
      </c>
      <c r="U284" s="521" t="s">
        <v>2634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3798</v>
      </c>
      <c r="B285" s="78" t="s">
        <v>1465</v>
      </c>
      <c r="C285" s="563" t="s">
        <v>1463</v>
      </c>
      <c r="D285" s="613">
        <v>218909.0</v>
      </c>
      <c r="E285" s="511" t="s">
        <v>18</v>
      </c>
      <c r="F285" s="511" t="s">
        <v>29</v>
      </c>
      <c r="G285" s="511" t="s">
        <v>693</v>
      </c>
      <c r="H285" s="565" t="str">
        <f>IFERROR(VLOOKUP(G285,'Cadastro de assessores'!A:B,2,FALSE),"Não Cadastrado")</f>
        <v>18467</v>
      </c>
      <c r="I285" s="565"/>
      <c r="J285" s="51" t="s">
        <v>3801</v>
      </c>
      <c r="K285" s="511" t="s">
        <v>97</v>
      </c>
      <c r="L285" s="614">
        <v>44658.0</v>
      </c>
      <c r="M285" s="614">
        <v>44659.0</v>
      </c>
      <c r="N285" s="521"/>
      <c r="O285" s="521" t="s">
        <v>3814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99</v>
      </c>
      <c r="U285" s="521" t="s">
        <v>2573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3798</v>
      </c>
      <c r="B286" s="78" t="s">
        <v>3149</v>
      </c>
      <c r="C286" s="607" t="s">
        <v>3146</v>
      </c>
      <c r="D286" s="521">
        <v>2865175.0</v>
      </c>
      <c r="E286" s="521" t="s">
        <v>2531</v>
      </c>
      <c r="F286" s="521" t="s">
        <v>29</v>
      </c>
      <c r="G286" s="521" t="s">
        <v>2531</v>
      </c>
      <c r="H286" s="521" t="str">
        <f>IFERROR(VLOOKUP(G286,'Cadastro de assessores'!A:B,2,FALSE),"Não Cadastrado")</f>
        <v>18986</v>
      </c>
      <c r="I286" s="521"/>
      <c r="J286" s="51" t="s">
        <v>180</v>
      </c>
      <c r="K286" s="521" t="s">
        <v>2545</v>
      </c>
      <c r="L286" s="609">
        <v>43700.0</v>
      </c>
      <c r="M286" s="609">
        <v>43700.0</v>
      </c>
      <c r="N286" s="669">
        <v>44105.0</v>
      </c>
      <c r="O286" s="521" t="s">
        <v>3806</v>
      </c>
      <c r="P286" s="603">
        <v>0.01</v>
      </c>
      <c r="Q286" s="610" t="s">
        <v>4691</v>
      </c>
      <c r="R286" s="604"/>
      <c r="S286" s="521" t="str">
        <f t="shared" si="30"/>
        <v/>
      </c>
      <c r="T286" s="521" t="s">
        <v>99</v>
      </c>
      <c r="U286" s="521" t="s">
        <v>2547</v>
      </c>
      <c r="V286" s="521" t="s">
        <v>29</v>
      </c>
      <c r="W286" s="605" t="s">
        <v>4692</v>
      </c>
      <c r="X286" s="605"/>
      <c r="Y286" s="605" t="s">
        <v>4693</v>
      </c>
      <c r="Z286" s="605" t="s">
        <v>4694</v>
      </c>
      <c r="AA286" s="605" t="s">
        <v>4695</v>
      </c>
      <c r="AB286" s="605" t="s">
        <v>4696</v>
      </c>
      <c r="AC286" s="605" t="s">
        <v>4697</v>
      </c>
      <c r="AD286" s="605" t="s">
        <v>4698</v>
      </c>
      <c r="AE286" s="605" t="s">
        <v>4699</v>
      </c>
      <c r="AF286" s="605" t="s">
        <v>4700</v>
      </c>
      <c r="AG286" s="605" t="s">
        <v>4701</v>
      </c>
      <c r="AH286" s="605" t="s">
        <v>3808</v>
      </c>
      <c r="AI286" s="605" t="s">
        <v>3808</v>
      </c>
      <c r="AJ286" s="605" t="s">
        <v>3808</v>
      </c>
      <c r="AK286" s="449">
        <v>332098.88</v>
      </c>
      <c r="AL286" s="449">
        <v>324200.71</v>
      </c>
      <c r="AM286" s="449" t="s">
        <v>2582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2548</v>
      </c>
      <c r="BE286" s="449" t="s">
        <v>2548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3798</v>
      </c>
      <c r="B287" s="78" t="s">
        <v>1469</v>
      </c>
      <c r="C287" s="607" t="s">
        <v>1466</v>
      </c>
      <c r="D287" s="521">
        <v>4954616.0</v>
      </c>
      <c r="E287" s="521" t="s">
        <v>18</v>
      </c>
      <c r="F287" s="521" t="s">
        <v>19</v>
      </c>
      <c r="G287" s="521" t="s">
        <v>113</v>
      </c>
      <c r="H287" s="521"/>
      <c r="I287" s="521"/>
      <c r="J287" s="51" t="s">
        <v>3801</v>
      </c>
      <c r="K287" s="521"/>
      <c r="L287" s="609"/>
      <c r="M287" s="609"/>
      <c r="N287" s="608"/>
      <c r="O287" s="521" t="s">
        <v>3812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3798</v>
      </c>
      <c r="B288" s="576" t="s">
        <v>4702</v>
      </c>
      <c r="C288" s="607" t="s">
        <v>4703</v>
      </c>
      <c r="D288" s="521">
        <v>9398037.0</v>
      </c>
      <c r="E288" s="521" t="s">
        <v>18</v>
      </c>
      <c r="F288" s="521" t="s">
        <v>29</v>
      </c>
      <c r="G288" s="521" t="s">
        <v>825</v>
      </c>
      <c r="H288" s="521"/>
      <c r="I288" s="521"/>
      <c r="J288" s="46" t="s">
        <v>97</v>
      </c>
      <c r="K288" s="521"/>
      <c r="L288" s="609"/>
      <c r="M288" s="609"/>
      <c r="N288" s="608"/>
      <c r="O288" s="521" t="s">
        <v>3806</v>
      </c>
      <c r="P288" s="603">
        <v>0.015</v>
      </c>
      <c r="Q288" s="610" t="s">
        <v>4704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3798</v>
      </c>
      <c r="B289" s="78" t="s">
        <v>4705</v>
      </c>
      <c r="C289" s="607" t="s">
        <v>4706</v>
      </c>
      <c r="D289" s="521">
        <v>4645513.0</v>
      </c>
      <c r="E289" s="521" t="s">
        <v>95</v>
      </c>
      <c r="F289" s="521" t="s">
        <v>29</v>
      </c>
      <c r="G289" s="521" t="s">
        <v>4053</v>
      </c>
      <c r="H289" s="521" t="str">
        <f>IFERROR(VLOOKUP(G289,'Cadastro de assessores'!A:B,2,FALSE),"Não Cadastrado")</f>
        <v>19634</v>
      </c>
      <c r="I289" s="521"/>
      <c r="J289" s="51" t="s">
        <v>180</v>
      </c>
      <c r="K289" s="521" t="s">
        <v>2545</v>
      </c>
      <c r="L289" s="609">
        <v>44172.0</v>
      </c>
      <c r="M289" s="609">
        <v>44172.0</v>
      </c>
      <c r="N289" s="608">
        <v>44495.0</v>
      </c>
      <c r="O289" s="521" t="s">
        <v>3802</v>
      </c>
      <c r="P289" s="603">
        <v>0.02</v>
      </c>
      <c r="Q289" s="610" t="s">
        <v>4707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99</v>
      </c>
      <c r="U289" s="521" t="s">
        <v>4708</v>
      </c>
      <c r="V289" s="521" t="s">
        <v>19</v>
      </c>
      <c r="W289" s="605" t="s">
        <v>3808</v>
      </c>
      <c r="X289" s="605" t="s">
        <v>3808</v>
      </c>
      <c r="Y289" s="605" t="s">
        <v>3808</v>
      </c>
      <c r="Z289" s="605" t="s">
        <v>3808</v>
      </c>
      <c r="AA289" s="605" t="s">
        <v>3808</v>
      </c>
      <c r="AB289" s="605" t="s">
        <v>3808</v>
      </c>
      <c r="AC289" s="605" t="s">
        <v>3808</v>
      </c>
      <c r="AD289" s="605" t="s">
        <v>3808</v>
      </c>
      <c r="AE289" s="605" t="s">
        <v>3808</v>
      </c>
      <c r="AF289" s="605" t="s">
        <v>3808</v>
      </c>
      <c r="AG289" s="605" t="s">
        <v>3808</v>
      </c>
      <c r="AH289" s="605" t="s">
        <v>3808</v>
      </c>
      <c r="AI289" s="605" t="s">
        <v>4709</v>
      </c>
      <c r="AJ289" s="605" t="s">
        <v>4710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2548</v>
      </c>
      <c r="BE289" s="449" t="s">
        <v>2548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3798</v>
      </c>
      <c r="B290" s="78" t="s">
        <v>1476</v>
      </c>
      <c r="C290" s="563" t="s">
        <v>3662</v>
      </c>
      <c r="D290" s="565">
        <v>8126020.0</v>
      </c>
      <c r="E290" s="511" t="s">
        <v>18</v>
      </c>
      <c r="F290" s="600" t="s">
        <v>29</v>
      </c>
      <c r="G290" s="565" t="s">
        <v>2194</v>
      </c>
      <c r="H290" s="565"/>
      <c r="I290" s="565"/>
      <c r="J290" s="51" t="s">
        <v>3801</v>
      </c>
      <c r="K290" s="511"/>
      <c r="L290" s="601"/>
      <c r="M290" s="601"/>
      <c r="N290" s="521"/>
      <c r="O290" s="521" t="s">
        <v>3806</v>
      </c>
      <c r="P290" s="603">
        <v>0.015</v>
      </c>
      <c r="Q290" s="224" t="s">
        <v>4711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3798</v>
      </c>
      <c r="B291" s="78" t="s">
        <v>4712</v>
      </c>
      <c r="C291" s="563" t="s">
        <v>4713</v>
      </c>
      <c r="D291" s="565">
        <v>5905556.0</v>
      </c>
      <c r="E291" s="511" t="s">
        <v>18</v>
      </c>
      <c r="F291" s="600" t="s">
        <v>29</v>
      </c>
      <c r="G291" s="565" t="s">
        <v>2785</v>
      </c>
      <c r="H291" s="565" t="str">
        <f>IFERROR(VLOOKUP(G291,'Cadastro de assessores'!A:B,2,FALSE),"Não Cadastrado")</f>
        <v>18236</v>
      </c>
      <c r="I291" s="565"/>
      <c r="J291" s="51" t="s">
        <v>3801</v>
      </c>
      <c r="K291" s="511" t="s">
        <v>97</v>
      </c>
      <c r="L291" s="601">
        <v>44389.0</v>
      </c>
      <c r="M291" s="601">
        <v>44393.0</v>
      </c>
      <c r="N291" s="521"/>
      <c r="O291" s="521" t="s">
        <v>3802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99</v>
      </c>
      <c r="U291" s="521" t="s">
        <v>2547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3798</v>
      </c>
      <c r="B292" s="78" t="s">
        <v>4714</v>
      </c>
      <c r="C292" s="607" t="s">
        <v>4715</v>
      </c>
      <c r="D292" s="521">
        <v>4554462.0</v>
      </c>
      <c r="E292" s="521" t="s">
        <v>95</v>
      </c>
      <c r="F292" s="521" t="s">
        <v>29</v>
      </c>
      <c r="G292" s="521" t="s">
        <v>4716</v>
      </c>
      <c r="H292" s="521" t="str">
        <f>IFERROR(VLOOKUP(G292,'Cadastro de assessores'!A:B,2,FALSE),"Não Cadastrado")</f>
        <v>12639</v>
      </c>
      <c r="I292" s="521"/>
      <c r="J292" s="51" t="s">
        <v>180</v>
      </c>
      <c r="K292" s="521" t="s">
        <v>2545</v>
      </c>
      <c r="L292" s="608">
        <v>44130.0</v>
      </c>
      <c r="M292" s="608">
        <v>44130.0</v>
      </c>
      <c r="N292" s="609">
        <v>44538.0</v>
      </c>
      <c r="O292" s="521" t="s">
        <v>3806</v>
      </c>
      <c r="P292" s="603">
        <v>0.015</v>
      </c>
      <c r="Q292" s="610" t="s">
        <v>4717</v>
      </c>
      <c r="R292" s="604"/>
      <c r="S292" s="521" t="str">
        <f t="shared" si="31"/>
        <v>Não Qualificado</v>
      </c>
      <c r="T292" s="521" t="s">
        <v>99</v>
      </c>
      <c r="U292" s="521" t="s">
        <v>2605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4718</v>
      </c>
      <c r="AJ292" s="605" t="s">
        <v>4710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2548</v>
      </c>
      <c r="BE292" s="449" t="s">
        <v>2548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3798</v>
      </c>
      <c r="B293" s="78" t="s">
        <v>4719</v>
      </c>
      <c r="C293" s="563" t="s">
        <v>4720</v>
      </c>
      <c r="D293" s="600">
        <v>4988368.0</v>
      </c>
      <c r="E293" s="511" t="s">
        <v>18</v>
      </c>
      <c r="F293" s="511" t="s">
        <v>29</v>
      </c>
      <c r="G293" s="511" t="s">
        <v>2912</v>
      </c>
      <c r="H293" s="521" t="str">
        <f>IFERROR(VLOOKUP(G293,'Cadastro de assessores'!A:B,2,FALSE),"Não Cadastrado")</f>
        <v>13444</v>
      </c>
      <c r="I293" s="521"/>
      <c r="J293" s="46" t="s">
        <v>97</v>
      </c>
      <c r="K293" s="511" t="s">
        <v>97</v>
      </c>
      <c r="L293" s="662">
        <v>44293.0</v>
      </c>
      <c r="M293" s="662">
        <v>44293.0</v>
      </c>
      <c r="N293" s="565"/>
      <c r="O293" s="565" t="s">
        <v>3847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99</v>
      </c>
      <c r="U293" s="521" t="s">
        <v>2638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3798</v>
      </c>
      <c r="B294" s="78" t="s">
        <v>1483</v>
      </c>
      <c r="C294" s="563" t="s">
        <v>4721</v>
      </c>
      <c r="D294" s="613">
        <v>4823267.0</v>
      </c>
      <c r="E294" s="600" t="s">
        <v>18</v>
      </c>
      <c r="F294" s="600" t="s">
        <v>29</v>
      </c>
      <c r="G294" s="511" t="s">
        <v>162</v>
      </c>
      <c r="H294" s="511"/>
      <c r="I294" s="511"/>
      <c r="J294" s="51" t="s">
        <v>3801</v>
      </c>
      <c r="K294" s="511"/>
      <c r="L294" s="614"/>
      <c r="M294" s="614">
        <v>44945.0</v>
      </c>
      <c r="N294" s="521"/>
      <c r="O294" s="521" t="s">
        <v>3812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3798</v>
      </c>
      <c r="B295" s="78" t="s">
        <v>4722</v>
      </c>
      <c r="C295" s="563" t="s">
        <v>4723</v>
      </c>
      <c r="D295" s="613">
        <v>8023410.0</v>
      </c>
      <c r="E295" s="600" t="s">
        <v>18</v>
      </c>
      <c r="F295" s="600" t="s">
        <v>19</v>
      </c>
      <c r="G295" s="511" t="s">
        <v>207</v>
      </c>
      <c r="H295" s="511" t="str">
        <f>IFERROR(VLOOKUP(G295,'Cadastro de assessores'!A:B,2,FALSE),"Não Cadastrado")</f>
        <v>17831</v>
      </c>
      <c r="I295" s="511"/>
      <c r="J295" s="51" t="s">
        <v>3801</v>
      </c>
      <c r="K295" s="511" t="s">
        <v>97</v>
      </c>
      <c r="L295" s="614">
        <v>44617.0</v>
      </c>
      <c r="M295" s="614">
        <v>44642.0</v>
      </c>
      <c r="N295" s="521"/>
      <c r="O295" s="521" t="s">
        <v>3814</v>
      </c>
      <c r="P295" s="603">
        <v>0.012</v>
      </c>
      <c r="Q295" s="610" t="s">
        <v>4724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99</v>
      </c>
      <c r="U295" s="521" t="s">
        <v>2634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3798</v>
      </c>
      <c r="B296" s="78" t="s">
        <v>1494</v>
      </c>
      <c r="C296" s="607" t="s">
        <v>4725</v>
      </c>
      <c r="D296" s="489">
        <v>4680314.0</v>
      </c>
      <c r="E296" s="511" t="s">
        <v>18</v>
      </c>
      <c r="F296" s="511" t="s">
        <v>29</v>
      </c>
      <c r="G296" s="511" t="s">
        <v>4726</v>
      </c>
      <c r="H296" s="511">
        <f>IFERROR(VLOOKUP(G296,'Cadastro de assessores'!A:B,2,FALSE),"Não Cadastrado")</f>
        <v>12340</v>
      </c>
      <c r="I296" s="511"/>
      <c r="J296" s="51" t="s">
        <v>3801</v>
      </c>
      <c r="K296" s="511" t="s">
        <v>97</v>
      </c>
      <c r="L296" s="602">
        <v>44181.0</v>
      </c>
      <c r="M296" s="602">
        <v>44186.0</v>
      </c>
      <c r="N296" s="521"/>
      <c r="O296" s="521" t="s">
        <v>3806</v>
      </c>
      <c r="P296" s="603">
        <v>0.015</v>
      </c>
      <c r="Q296" s="610"/>
      <c r="R296" s="604"/>
      <c r="S296" s="521" t="str">
        <f t="shared" si="32"/>
        <v/>
      </c>
      <c r="T296" s="521" t="s">
        <v>99</v>
      </c>
      <c r="U296" s="521" t="s">
        <v>2596</v>
      </c>
      <c r="V296" s="521" t="s">
        <v>29</v>
      </c>
      <c r="W296" s="605" t="s">
        <v>3808</v>
      </c>
      <c r="X296" s="605" t="s">
        <v>3808</v>
      </c>
      <c r="Y296" s="605" t="s">
        <v>3808</v>
      </c>
      <c r="Z296" s="605" t="s">
        <v>3808</v>
      </c>
      <c r="AA296" s="605" t="s">
        <v>3808</v>
      </c>
      <c r="AB296" s="605" t="s">
        <v>3808</v>
      </c>
      <c r="AC296" s="605" t="s">
        <v>3808</v>
      </c>
      <c r="AD296" s="605" t="s">
        <v>3808</v>
      </c>
      <c r="AE296" s="605" t="s">
        <v>3808</v>
      </c>
      <c r="AF296" s="605" t="s">
        <v>3808</v>
      </c>
      <c r="AG296" s="605" t="s">
        <v>3808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3798</v>
      </c>
      <c r="B297" s="78" t="s">
        <v>4727</v>
      </c>
      <c r="C297" s="563" t="s">
        <v>4728</v>
      </c>
      <c r="D297" s="613">
        <v>7667659.0</v>
      </c>
      <c r="E297" s="600" t="s">
        <v>18</v>
      </c>
      <c r="F297" s="600" t="s">
        <v>19</v>
      </c>
      <c r="G297" s="511" t="s">
        <v>113</v>
      </c>
      <c r="H297" s="511" t="str">
        <f>IFERROR(VLOOKUP(G297,'Cadastro de assessores'!A:B,2,FALSE),"Não Cadastrado")</f>
        <v>18890</v>
      </c>
      <c r="I297" s="511"/>
      <c r="J297" s="46" t="s">
        <v>97</v>
      </c>
      <c r="K297" s="511" t="s">
        <v>97</v>
      </c>
      <c r="L297" s="614">
        <v>44641.0</v>
      </c>
      <c r="M297" s="614">
        <v>44645.0</v>
      </c>
      <c r="N297" s="521"/>
      <c r="O297" s="521" t="s">
        <v>3812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99</v>
      </c>
      <c r="U297" s="521" t="s">
        <v>4729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3798</v>
      </c>
      <c r="B298" s="78" t="s">
        <v>4730</v>
      </c>
      <c r="C298" s="607" t="s">
        <v>4731</v>
      </c>
      <c r="D298" s="600">
        <v>2417083.0</v>
      </c>
      <c r="E298" s="511" t="s">
        <v>18</v>
      </c>
      <c r="F298" s="511" t="s">
        <v>19</v>
      </c>
      <c r="G298" s="511" t="s">
        <v>207</v>
      </c>
      <c r="H298" s="511" t="str">
        <f>IFERROR(VLOOKUP(G298,'Cadastro de assessores'!A:B,2,FALSE),"Não Cadastrado")</f>
        <v>17831</v>
      </c>
      <c r="I298" s="511"/>
      <c r="J298" s="51" t="s">
        <v>180</v>
      </c>
      <c r="K298" s="511" t="s">
        <v>97</v>
      </c>
      <c r="L298" s="602">
        <v>44762.0</v>
      </c>
      <c r="M298" s="602">
        <v>44790.0</v>
      </c>
      <c r="N298" s="609">
        <v>44939.0</v>
      </c>
      <c r="O298" s="521" t="s">
        <v>3814</v>
      </c>
      <c r="P298" s="603">
        <v>0.012</v>
      </c>
      <c r="Q298" s="610" t="s">
        <v>4732</v>
      </c>
      <c r="R298" s="604"/>
      <c r="S298" s="521"/>
      <c r="T298" s="521"/>
      <c r="U298" s="521"/>
      <c r="V298" s="521" t="s">
        <v>2582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3798</v>
      </c>
      <c r="B299" s="78" t="s">
        <v>1499</v>
      </c>
      <c r="C299" s="563" t="s">
        <v>4733</v>
      </c>
      <c r="D299" s="487">
        <v>2114710.0</v>
      </c>
      <c r="E299" s="600" t="s">
        <v>18</v>
      </c>
      <c r="F299" s="600" t="s">
        <v>19</v>
      </c>
      <c r="G299" s="670" t="s">
        <v>4734</v>
      </c>
      <c r="H299" s="511" t="str">
        <f>IFERROR(VLOOKUP(G299,'Cadastro de assessores'!A:B,2,FALSE),"Não Cadastrado")</f>
        <v>Não Cadastrado</v>
      </c>
      <c r="I299" s="511"/>
      <c r="J299" s="51" t="s">
        <v>3801</v>
      </c>
      <c r="K299" s="511" t="s">
        <v>97</v>
      </c>
      <c r="L299" s="614">
        <v>44799.0</v>
      </c>
      <c r="M299" s="614">
        <v>44799.0</v>
      </c>
      <c r="N299" s="521"/>
      <c r="O299" s="521" t="s">
        <v>3814</v>
      </c>
      <c r="P299" s="603">
        <v>0.012</v>
      </c>
      <c r="Q299" s="610" t="s">
        <v>4735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3798</v>
      </c>
      <c r="B300" s="78" t="s">
        <v>1508</v>
      </c>
      <c r="C300" s="563" t="s">
        <v>1506</v>
      </c>
      <c r="D300" s="613">
        <v>7772568.0</v>
      </c>
      <c r="E300" s="600" t="s">
        <v>18</v>
      </c>
      <c r="F300" s="600" t="s">
        <v>29</v>
      </c>
      <c r="G300" s="511" t="s">
        <v>135</v>
      </c>
      <c r="H300" s="511">
        <f>IFERROR(VLOOKUP(G300,'Cadastro de assessores'!A:B,2,FALSE),"Não Cadastrado")</f>
        <v>12332</v>
      </c>
      <c r="I300" s="511"/>
      <c r="J300" s="51" t="s">
        <v>180</v>
      </c>
      <c r="K300" s="511" t="s">
        <v>97</v>
      </c>
      <c r="L300" s="614">
        <v>44636.0</v>
      </c>
      <c r="M300" s="614">
        <v>44637.0</v>
      </c>
      <c r="N300" s="521"/>
      <c r="O300" s="521" t="s">
        <v>3812</v>
      </c>
      <c r="P300" s="603">
        <v>0.007</v>
      </c>
      <c r="Q300" s="610" t="s">
        <v>4736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99</v>
      </c>
      <c r="U300" s="521" t="s">
        <v>4737</v>
      </c>
      <c r="V300" s="521" t="s">
        <v>494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3798</v>
      </c>
      <c r="B301" s="78" t="s">
        <v>1511</v>
      </c>
      <c r="C301" s="563" t="s">
        <v>1509</v>
      </c>
      <c r="D301" s="613">
        <v>5702220.0</v>
      </c>
      <c r="E301" s="511" t="s">
        <v>18</v>
      </c>
      <c r="F301" s="511" t="s">
        <v>29</v>
      </c>
      <c r="G301" s="511" t="s">
        <v>288</v>
      </c>
      <c r="H301" s="511">
        <f>IFERROR(VLOOKUP(G301,'Cadastro de assessores'!A:B,2,FALSE),"Não Cadastrado")</f>
        <v>12359</v>
      </c>
      <c r="I301" s="511"/>
      <c r="J301" s="46" t="s">
        <v>97</v>
      </c>
      <c r="K301" s="511" t="s">
        <v>97</v>
      </c>
      <c r="L301" s="614">
        <v>44655.0</v>
      </c>
      <c r="M301" s="614">
        <v>44656.0</v>
      </c>
      <c r="N301" s="521"/>
      <c r="O301" s="521" t="s">
        <v>3802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99</v>
      </c>
      <c r="U301" s="521" t="s">
        <v>2573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2548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3798</v>
      </c>
      <c r="B302" s="78" t="s">
        <v>4738</v>
      </c>
      <c r="C302" s="563" t="s">
        <v>4739</v>
      </c>
      <c r="D302" s="613">
        <v>8450642.0</v>
      </c>
      <c r="E302" s="600" t="s">
        <v>18</v>
      </c>
      <c r="F302" s="600" t="s">
        <v>19</v>
      </c>
      <c r="G302" s="511" t="s">
        <v>250</v>
      </c>
      <c r="H302" s="511" t="str">
        <f>IFERROR(VLOOKUP(G302,'Cadastro de assessores'!A:B,2,FALSE),"Não Cadastrado")</f>
        <v>18009</v>
      </c>
      <c r="I302" s="511"/>
      <c r="J302" s="51" t="s">
        <v>180</v>
      </c>
      <c r="K302" s="511" t="s">
        <v>97</v>
      </c>
      <c r="L302" s="614">
        <v>44671.0</v>
      </c>
      <c r="M302" s="614">
        <v>44679.0</v>
      </c>
      <c r="N302" s="608">
        <v>44890.0</v>
      </c>
      <c r="O302" s="521" t="s">
        <v>3806</v>
      </c>
      <c r="P302" s="603">
        <v>0.015</v>
      </c>
      <c r="Q302" s="671" t="s">
        <v>4740</v>
      </c>
      <c r="R302" s="604"/>
      <c r="S302" s="521" t="str">
        <f t="shared" si="33"/>
        <v>Não Qualificado</v>
      </c>
      <c r="T302" s="521" t="s">
        <v>99</v>
      </c>
      <c r="U302" s="521" t="s">
        <v>2634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3798</v>
      </c>
      <c r="B303" s="78" t="s">
        <v>4741</v>
      </c>
      <c r="C303" s="607" t="s">
        <v>4742</v>
      </c>
      <c r="D303" s="521">
        <v>4859807.0</v>
      </c>
      <c r="E303" s="521" t="s">
        <v>95</v>
      </c>
      <c r="F303" s="521" t="s">
        <v>1800</v>
      </c>
      <c r="G303" s="521" t="s">
        <v>4743</v>
      </c>
      <c r="H303" s="521" t="str">
        <f>IFERROR(VLOOKUP(G303,'Cadastro de assessores'!A:B,2,FALSE),"Não Cadastrado")</f>
        <v>1449</v>
      </c>
      <c r="I303" s="521"/>
      <c r="J303" s="51" t="s">
        <v>180</v>
      </c>
      <c r="K303" s="521" t="s">
        <v>2545</v>
      </c>
      <c r="L303" s="609">
        <v>44246.0</v>
      </c>
      <c r="M303" s="609">
        <v>44246.0</v>
      </c>
      <c r="N303" s="609">
        <v>44319.0</v>
      </c>
      <c r="O303" s="521" t="s">
        <v>3802</v>
      </c>
      <c r="P303" s="603">
        <v>0.02</v>
      </c>
      <c r="Q303" s="610" t="s">
        <v>4744</v>
      </c>
      <c r="R303" s="604"/>
      <c r="S303" s="521" t="str">
        <f t="shared" si="33"/>
        <v>Não Qualificado</v>
      </c>
      <c r="T303" s="521" t="s">
        <v>99</v>
      </c>
      <c r="U303" s="521" t="s">
        <v>2605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4745</v>
      </c>
      <c r="AI303" s="605" t="s">
        <v>4746</v>
      </c>
      <c r="AJ303" s="605" t="s">
        <v>4747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2548</v>
      </c>
      <c r="BE303" s="449" t="s">
        <v>2548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3798</v>
      </c>
      <c r="B304" s="78" t="s">
        <v>4748</v>
      </c>
      <c r="C304" s="563" t="s">
        <v>4749</v>
      </c>
      <c r="D304" s="565">
        <v>5627240.0</v>
      </c>
      <c r="E304" s="511" t="s">
        <v>18</v>
      </c>
      <c r="F304" s="600" t="s">
        <v>19</v>
      </c>
      <c r="G304" s="511" t="s">
        <v>250</v>
      </c>
      <c r="H304" s="600" t="str">
        <f>IFERROR(VLOOKUP(G304,'Cadastro de assessores'!A:B,2,FALSE),"Não Cadastrado")</f>
        <v>18009</v>
      </c>
      <c r="I304" s="600"/>
      <c r="J304" s="51" t="s">
        <v>3801</v>
      </c>
      <c r="K304" s="511" t="s">
        <v>97</v>
      </c>
      <c r="L304" s="601">
        <v>44361.0</v>
      </c>
      <c r="M304" s="601">
        <v>44362.0</v>
      </c>
      <c r="N304" s="565"/>
      <c r="O304" s="565" t="s">
        <v>3812</v>
      </c>
      <c r="P304" s="603">
        <v>0.012</v>
      </c>
      <c r="Q304" s="224" t="s">
        <v>4750</v>
      </c>
      <c r="R304" s="604"/>
      <c r="S304" s="521" t="str">
        <f t="shared" si="33"/>
        <v/>
      </c>
      <c r="T304" s="521" t="s">
        <v>99</v>
      </c>
      <c r="U304" s="521" t="s">
        <v>2601</v>
      </c>
      <c r="V304" s="521" t="s">
        <v>145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3798</v>
      </c>
      <c r="B305" s="78" t="s">
        <v>4751</v>
      </c>
      <c r="C305" s="563" t="s">
        <v>4752</v>
      </c>
      <c r="D305" s="565">
        <v>5634110.0</v>
      </c>
      <c r="E305" s="521" t="s">
        <v>18</v>
      </c>
      <c r="F305" s="510" t="s">
        <v>19</v>
      </c>
      <c r="G305" s="521" t="s">
        <v>250</v>
      </c>
      <c r="H305" s="510" t="str">
        <f>IFERROR(VLOOKUP(G305,'Cadastro de assessores'!A:B,2,FALSE),"Não Cadastrado")</f>
        <v>18009</v>
      </c>
      <c r="I305" s="510"/>
      <c r="J305" s="51" t="s">
        <v>180</v>
      </c>
      <c r="K305" s="521" t="s">
        <v>2545</v>
      </c>
      <c r="L305" s="609">
        <v>44356.0</v>
      </c>
      <c r="M305" s="609">
        <v>44356.0</v>
      </c>
      <c r="N305" s="566">
        <v>44714.0</v>
      </c>
      <c r="O305" s="565" t="s">
        <v>3802</v>
      </c>
      <c r="P305" s="603">
        <v>0.02</v>
      </c>
      <c r="Q305" s="224" t="s">
        <v>4753</v>
      </c>
      <c r="R305" s="604"/>
      <c r="S305" s="521" t="str">
        <f t="shared" si="33"/>
        <v>Não Qualificado</v>
      </c>
      <c r="T305" s="521" t="s">
        <v>99</v>
      </c>
      <c r="U305" s="510" t="s">
        <v>2823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2548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3798</v>
      </c>
      <c r="B306" s="78" t="s">
        <v>1522</v>
      </c>
      <c r="C306" s="607" t="s">
        <v>1520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3801</v>
      </c>
      <c r="K306" s="511" t="s">
        <v>97</v>
      </c>
      <c r="L306" s="601">
        <v>44000.0</v>
      </c>
      <c r="M306" s="601">
        <v>44000.0</v>
      </c>
      <c r="N306" s="521"/>
      <c r="O306" s="521" t="s">
        <v>3806</v>
      </c>
      <c r="P306" s="603">
        <v>0.015</v>
      </c>
      <c r="Q306" s="610"/>
      <c r="R306" s="604"/>
      <c r="S306" s="521" t="str">
        <f t="shared" si="33"/>
        <v/>
      </c>
      <c r="T306" s="521" t="s">
        <v>99</v>
      </c>
      <c r="U306" s="521" t="s">
        <v>2562</v>
      </c>
      <c r="V306" s="521" t="s">
        <v>29</v>
      </c>
      <c r="W306" s="605" t="s">
        <v>3808</v>
      </c>
      <c r="X306" s="605" t="s">
        <v>3808</v>
      </c>
      <c r="Y306" s="605" t="s">
        <v>3808</v>
      </c>
      <c r="Z306" s="605" t="s">
        <v>3808</v>
      </c>
      <c r="AA306" s="605" t="s">
        <v>3808</v>
      </c>
      <c r="AB306" s="605" t="s">
        <v>3808</v>
      </c>
      <c r="AC306" s="605" t="s">
        <v>3808</v>
      </c>
      <c r="AD306" s="605" t="s">
        <v>4754</v>
      </c>
      <c r="AE306" s="605" t="s">
        <v>4755</v>
      </c>
      <c r="AF306" s="605" t="s">
        <v>4756</v>
      </c>
      <c r="AG306" s="605" t="s">
        <v>4757</v>
      </c>
      <c r="AH306" s="605" t="s">
        <v>3808</v>
      </c>
      <c r="AI306" s="605" t="s">
        <v>4758</v>
      </c>
      <c r="AJ306" s="605" t="s">
        <v>4759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3798</v>
      </c>
      <c r="B307" s="78" t="s">
        <v>4760</v>
      </c>
      <c r="C307" s="607" t="s">
        <v>4761</v>
      </c>
      <c r="D307" s="672">
        <v>4990009.0</v>
      </c>
      <c r="E307" s="521" t="s">
        <v>18</v>
      </c>
      <c r="F307" s="510" t="s">
        <v>19</v>
      </c>
      <c r="G307" s="521" t="s">
        <v>250</v>
      </c>
      <c r="H307" s="521" t="str">
        <f>IFERROR(VLOOKUP(G307,'Cadastro de assessores'!A:B,2,FALSE),"Não Cadastrado")</f>
        <v>18009</v>
      </c>
      <c r="I307" s="521"/>
      <c r="J307" s="51" t="s">
        <v>180</v>
      </c>
      <c r="K307" s="521" t="s">
        <v>2545</v>
      </c>
      <c r="L307" s="609">
        <v>44274.0</v>
      </c>
      <c r="M307" s="609">
        <v>44274.0</v>
      </c>
      <c r="N307" s="609">
        <v>44649.0</v>
      </c>
      <c r="O307" s="521" t="s">
        <v>3806</v>
      </c>
      <c r="P307" s="603">
        <v>0.015</v>
      </c>
      <c r="Q307" s="610" t="s">
        <v>4762</v>
      </c>
      <c r="R307" s="604"/>
      <c r="S307" s="521" t="str">
        <f t="shared" si="33"/>
        <v/>
      </c>
      <c r="T307" s="521" t="s">
        <v>99</v>
      </c>
      <c r="U307" s="521" t="s">
        <v>2601</v>
      </c>
      <c r="V307" s="521" t="s">
        <v>145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2548</v>
      </c>
      <c r="BE307" s="449" t="s">
        <v>2548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3798</v>
      </c>
      <c r="B308" s="78" t="s">
        <v>4763</v>
      </c>
      <c r="C308" s="607" t="s">
        <v>4764</v>
      </c>
      <c r="D308" s="521">
        <v>4606048.0</v>
      </c>
      <c r="E308" s="511" t="s">
        <v>95</v>
      </c>
      <c r="F308" s="511" t="s">
        <v>29</v>
      </c>
      <c r="G308" s="511" t="s">
        <v>626</v>
      </c>
      <c r="H308" s="511" t="str">
        <f>IFERROR(VLOOKUP(G308,'Cadastro de assessores'!A:B,2,FALSE),"Não Cadastrado")</f>
        <v>14699</v>
      </c>
      <c r="I308" s="511"/>
      <c r="J308" s="46" t="s">
        <v>97</v>
      </c>
      <c r="K308" s="511" t="s">
        <v>97</v>
      </c>
      <c r="L308" s="602">
        <v>44154.0</v>
      </c>
      <c r="M308" s="602">
        <v>44160.0</v>
      </c>
      <c r="N308" s="521"/>
      <c r="O308" s="521" t="s">
        <v>3818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99</v>
      </c>
      <c r="U308" s="521" t="s">
        <v>3468</v>
      </c>
      <c r="V308" s="521" t="s">
        <v>29</v>
      </c>
      <c r="W308" s="605" t="s">
        <v>3808</v>
      </c>
      <c r="X308" s="605" t="s">
        <v>3808</v>
      </c>
      <c r="Y308" s="605" t="s">
        <v>3808</v>
      </c>
      <c r="Z308" s="605" t="s">
        <v>3808</v>
      </c>
      <c r="AA308" s="605" t="s">
        <v>3808</v>
      </c>
      <c r="AB308" s="605" t="s">
        <v>3808</v>
      </c>
      <c r="AC308" s="605" t="s">
        <v>3808</v>
      </c>
      <c r="AD308" s="605" t="s">
        <v>3808</v>
      </c>
      <c r="AE308" s="605" t="s">
        <v>3808</v>
      </c>
      <c r="AF308" s="605" t="s">
        <v>3808</v>
      </c>
      <c r="AG308" s="605" t="s">
        <v>3808</v>
      </c>
      <c r="AH308" s="605"/>
      <c r="AI308" s="605"/>
      <c r="AJ308" s="605" t="s">
        <v>4759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3798</v>
      </c>
      <c r="B309" s="78" t="s">
        <v>1537</v>
      </c>
      <c r="C309" s="132" t="s">
        <v>1535</v>
      </c>
      <c r="D309" s="617">
        <v>7783008.0</v>
      </c>
      <c r="E309" s="511" t="s">
        <v>18</v>
      </c>
      <c r="F309" s="600" t="s">
        <v>29</v>
      </c>
      <c r="G309" s="511" t="s">
        <v>162</v>
      </c>
      <c r="H309" s="511">
        <f>IFERROR(VLOOKUP(G309,'Cadastro de assessores'!A:B,2,FALSE),"Não Cadastrado")</f>
        <v>12344</v>
      </c>
      <c r="I309" s="511"/>
      <c r="J309" s="51" t="s">
        <v>3801</v>
      </c>
      <c r="K309" s="511" t="s">
        <v>97</v>
      </c>
      <c r="L309" s="601">
        <v>44587.0</v>
      </c>
      <c r="M309" s="601">
        <v>44594.0</v>
      </c>
      <c r="N309" s="565"/>
      <c r="O309" s="565" t="s">
        <v>3812</v>
      </c>
      <c r="P309" s="603">
        <v>0.007</v>
      </c>
      <c r="Q309" s="224" t="s">
        <v>4765</v>
      </c>
      <c r="R309" s="604"/>
      <c r="S309" s="521" t="str">
        <f t="shared" si="33"/>
        <v/>
      </c>
      <c r="T309" s="521" t="s">
        <v>99</v>
      </c>
      <c r="U309" s="565" t="s">
        <v>2562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3798</v>
      </c>
      <c r="B310" s="78" t="s">
        <v>4766</v>
      </c>
      <c r="C310" s="563" t="s">
        <v>4767</v>
      </c>
      <c r="D310" s="565">
        <v>6549214.0</v>
      </c>
      <c r="E310" s="521" t="s">
        <v>18</v>
      </c>
      <c r="F310" s="510" t="s">
        <v>19</v>
      </c>
      <c r="G310" s="521" t="s">
        <v>4130</v>
      </c>
      <c r="H310" s="521" t="str">
        <f>IFERROR(VLOOKUP(G310,'Cadastro de assessores'!A:B,2,FALSE),"Não Cadastrado")</f>
        <v>14294</v>
      </c>
      <c r="I310" s="521"/>
      <c r="J310" s="51" t="s">
        <v>180</v>
      </c>
      <c r="K310" s="521" t="s">
        <v>2545</v>
      </c>
      <c r="L310" s="608">
        <v>44487.0</v>
      </c>
      <c r="M310" s="608">
        <v>44487.0</v>
      </c>
      <c r="N310" s="566">
        <v>44810.0</v>
      </c>
      <c r="O310" s="565" t="s">
        <v>3806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99</v>
      </c>
      <c r="U310" s="565" t="s">
        <v>2578</v>
      </c>
      <c r="V310" s="521" t="s">
        <v>3886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3798</v>
      </c>
      <c r="B311" s="78" t="s">
        <v>1553</v>
      </c>
      <c r="C311" s="635" t="s">
        <v>1551</v>
      </c>
      <c r="D311" s="617">
        <v>3025955.0</v>
      </c>
      <c r="E311" s="511" t="s">
        <v>18</v>
      </c>
      <c r="F311" s="600" t="s">
        <v>19</v>
      </c>
      <c r="G311" s="617" t="s">
        <v>250</v>
      </c>
      <c r="H311" s="511" t="str">
        <f>IFERROR(VLOOKUP(G311,'Cadastro de assessores'!A:B,2,FALSE),"Não Cadastrado")</f>
        <v>18009</v>
      </c>
      <c r="I311" s="511"/>
      <c r="J311" s="46" t="s">
        <v>97</v>
      </c>
      <c r="K311" s="511" t="s">
        <v>97</v>
      </c>
      <c r="L311" s="644">
        <v>44565.0</v>
      </c>
      <c r="M311" s="644">
        <v>44557.0</v>
      </c>
      <c r="N311" s="565"/>
      <c r="O311" s="565" t="s">
        <v>4598</v>
      </c>
      <c r="P311" s="603">
        <v>0.015</v>
      </c>
      <c r="Q311" s="224" t="s">
        <v>4072</v>
      </c>
      <c r="R311" s="604"/>
      <c r="S311" s="521" t="str">
        <f t="shared" si="33"/>
        <v>Não Qualificado</v>
      </c>
      <c r="T311" s="521" t="s">
        <v>99</v>
      </c>
      <c r="U311" s="510" t="s">
        <v>2823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3798</v>
      </c>
      <c r="B312" s="78" t="s">
        <v>1556</v>
      </c>
      <c r="C312" s="132" t="s">
        <v>1554</v>
      </c>
      <c r="D312" s="565">
        <v>7443645.0</v>
      </c>
      <c r="E312" s="511" t="s">
        <v>18</v>
      </c>
      <c r="F312" s="600" t="s">
        <v>29</v>
      </c>
      <c r="G312" s="617" t="s">
        <v>825</v>
      </c>
      <c r="H312" s="511">
        <f>IFERROR(VLOOKUP(G312,'Cadastro de assessores'!A:B,2,FALSE),"Não Cadastrado")</f>
        <v>12342</v>
      </c>
      <c r="I312" s="511"/>
      <c r="J312" s="51" t="s">
        <v>3801</v>
      </c>
      <c r="K312" s="521" t="s">
        <v>2582</v>
      </c>
      <c r="L312" s="521" t="s">
        <v>2582</v>
      </c>
      <c r="M312" s="630" t="s">
        <v>2581</v>
      </c>
      <c r="N312" s="617"/>
      <c r="O312" s="617" t="s">
        <v>3812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99</v>
      </c>
      <c r="U312" s="521" t="s">
        <v>2605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2548</v>
      </c>
      <c r="BE312" s="449" t="s">
        <v>2548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3798</v>
      </c>
      <c r="B313" s="78" t="s">
        <v>1556</v>
      </c>
      <c r="C313" s="132" t="s">
        <v>1554</v>
      </c>
      <c r="D313" s="565">
        <v>6582735.0</v>
      </c>
      <c r="E313" s="511" t="s">
        <v>18</v>
      </c>
      <c r="F313" s="600" t="s">
        <v>29</v>
      </c>
      <c r="G313" s="617" t="s">
        <v>825</v>
      </c>
      <c r="H313" s="511">
        <f>IFERROR(VLOOKUP(G313,'Cadastro de assessores'!A:B,2,FALSE),"Não Cadastrado")</f>
        <v>12342</v>
      </c>
      <c r="I313" s="511"/>
      <c r="J313" s="46" t="s">
        <v>97</v>
      </c>
      <c r="K313" s="511" t="s">
        <v>97</v>
      </c>
      <c r="L313" s="566">
        <v>44579.0</v>
      </c>
      <c r="M313" s="566">
        <v>44579.0</v>
      </c>
      <c r="N313" s="617"/>
      <c r="O313" s="617" t="s">
        <v>3812</v>
      </c>
      <c r="P313" s="647">
        <v>0.007</v>
      </c>
      <c r="Q313" s="224" t="s">
        <v>4768</v>
      </c>
      <c r="R313" s="604"/>
      <c r="S313" s="521" t="str">
        <f t="shared" si="33"/>
        <v>Não Qualificado</v>
      </c>
      <c r="T313" s="521" t="s">
        <v>99</v>
      </c>
      <c r="U313" s="521" t="s">
        <v>2605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3798</v>
      </c>
      <c r="B314" s="78" t="s">
        <v>1560</v>
      </c>
      <c r="C314" s="563" t="s">
        <v>4769</v>
      </c>
      <c r="D314" s="643">
        <v>9215559.0</v>
      </c>
      <c r="E314" s="521" t="s">
        <v>18</v>
      </c>
      <c r="F314" s="510" t="s">
        <v>19</v>
      </c>
      <c r="G314" s="510" t="s">
        <v>113</v>
      </c>
      <c r="H314" s="511" t="str">
        <f>IFERROR(VLOOKUP(G314,'Cadastro de assessores'!A:B,2,FALSE),"Não Cadastrado")</f>
        <v>18890</v>
      </c>
      <c r="I314" s="510"/>
      <c r="J314" s="51" t="s">
        <v>3801</v>
      </c>
      <c r="K314" s="521"/>
      <c r="L314" s="566"/>
      <c r="M314" s="566"/>
      <c r="N314" s="566"/>
      <c r="O314" s="565" t="s">
        <v>3818</v>
      </c>
      <c r="P314" s="603">
        <v>0.025</v>
      </c>
      <c r="Q314" s="610" t="s">
        <v>3910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3798</v>
      </c>
      <c r="B315" s="78" t="s">
        <v>4770</v>
      </c>
      <c r="C315" s="563" t="s">
        <v>4771</v>
      </c>
      <c r="D315" s="565">
        <v>5752123.0</v>
      </c>
      <c r="E315" s="521" t="s">
        <v>18</v>
      </c>
      <c r="F315" s="510" t="s">
        <v>29</v>
      </c>
      <c r="G315" s="510" t="s">
        <v>3805</v>
      </c>
      <c r="H315" s="510" t="str">
        <f>IFERROR(VLOOKUP(G315,'Cadastro de assessores'!A:B,2,FALSE),"Não Cadastrado")</f>
        <v>17679</v>
      </c>
      <c r="I315" s="510"/>
      <c r="J315" s="51" t="s">
        <v>180</v>
      </c>
      <c r="K315" s="521" t="s">
        <v>2545</v>
      </c>
      <c r="L315" s="566">
        <v>44384.0</v>
      </c>
      <c r="M315" s="566">
        <v>44384.0</v>
      </c>
      <c r="N315" s="566">
        <v>44455.0</v>
      </c>
      <c r="O315" s="565" t="s">
        <v>3812</v>
      </c>
      <c r="P315" s="603">
        <v>0.007</v>
      </c>
      <c r="Q315" s="610" t="s">
        <v>4772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99</v>
      </c>
      <c r="U315" s="521" t="s">
        <v>4218</v>
      </c>
      <c r="V315" s="521" t="s">
        <v>3652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2548</v>
      </c>
      <c r="BE315" s="449" t="s">
        <v>2548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3798</v>
      </c>
      <c r="B316" s="78" t="s">
        <v>4773</v>
      </c>
      <c r="C316" s="607" t="s">
        <v>4774</v>
      </c>
      <c r="D316" s="521">
        <v>4636125.0</v>
      </c>
      <c r="E316" s="511" t="s">
        <v>18</v>
      </c>
      <c r="F316" s="511" t="s">
        <v>29</v>
      </c>
      <c r="G316" s="511" t="s">
        <v>288</v>
      </c>
      <c r="H316" s="511">
        <f>IFERROR(VLOOKUP(G316,'Cadastro de assessores'!A:B,2,FALSE),"Não Cadastrado")</f>
        <v>12359</v>
      </c>
      <c r="I316" s="511"/>
      <c r="J316" s="51" t="s">
        <v>3801</v>
      </c>
      <c r="K316" s="511" t="s">
        <v>97</v>
      </c>
      <c r="L316" s="601">
        <v>44215.0</v>
      </c>
      <c r="M316" s="601">
        <v>44215.0</v>
      </c>
      <c r="N316" s="565"/>
      <c r="O316" s="565" t="s">
        <v>3802</v>
      </c>
      <c r="P316" s="603">
        <v>0.02</v>
      </c>
      <c r="Q316" s="610" t="s">
        <v>3902</v>
      </c>
      <c r="R316" s="604"/>
      <c r="S316" s="521" t="str">
        <f t="shared" si="34"/>
        <v>Não Qualificado</v>
      </c>
      <c r="T316" s="521" t="s">
        <v>99</v>
      </c>
      <c r="U316" s="521" t="s">
        <v>2596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3808</v>
      </c>
      <c r="AI316" s="605" t="s">
        <v>3808</v>
      </c>
      <c r="AJ316" s="605" t="s">
        <v>4775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3798</v>
      </c>
      <c r="B317" s="78" t="s">
        <v>1584</v>
      </c>
      <c r="C317" s="607" t="s">
        <v>1582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3801</v>
      </c>
      <c r="K317" s="511" t="s">
        <v>97</v>
      </c>
      <c r="L317" s="602">
        <v>44795.0</v>
      </c>
      <c r="M317" s="602">
        <v>44795.0</v>
      </c>
      <c r="N317" s="521"/>
      <c r="O317" s="521" t="s">
        <v>3812</v>
      </c>
      <c r="P317" s="603">
        <v>0.007</v>
      </c>
      <c r="Q317" s="610" t="s">
        <v>4776</v>
      </c>
      <c r="R317" s="604"/>
      <c r="S317" s="521"/>
      <c r="T317" s="521" t="s">
        <v>99</v>
      </c>
      <c r="U317" s="521"/>
      <c r="V317" s="521" t="s">
        <v>145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3798</v>
      </c>
      <c r="B318" s="78" t="s">
        <v>3156</v>
      </c>
      <c r="C318" s="607" t="s">
        <v>3153</v>
      </c>
      <c r="D318" s="521">
        <v>4588112.0</v>
      </c>
      <c r="E318" s="511" t="s">
        <v>18</v>
      </c>
      <c r="F318" s="511" t="s">
        <v>29</v>
      </c>
      <c r="G318" s="511" t="s">
        <v>2587</v>
      </c>
      <c r="H318" s="511" t="str">
        <f>IFERROR(VLOOKUP(G318,'Cadastro de assessores'!A:B,2,FALSE),"Não Cadastrado")</f>
        <v>18836</v>
      </c>
      <c r="I318" s="511"/>
      <c r="J318" s="46" t="s">
        <v>97</v>
      </c>
      <c r="K318" s="511" t="s">
        <v>97</v>
      </c>
      <c r="L318" s="602">
        <v>44144.0</v>
      </c>
      <c r="M318" s="602">
        <v>44148.0</v>
      </c>
      <c r="N318" s="521"/>
      <c r="O318" s="521" t="s">
        <v>3814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99</v>
      </c>
      <c r="U318" s="521" t="s">
        <v>2646</v>
      </c>
      <c r="V318" s="521" t="s">
        <v>780</v>
      </c>
      <c r="W318" s="605" t="s">
        <v>3808</v>
      </c>
      <c r="X318" s="605" t="s">
        <v>3808</v>
      </c>
      <c r="Y318" s="605" t="s">
        <v>3808</v>
      </c>
      <c r="Z318" s="605" t="s">
        <v>3808</v>
      </c>
      <c r="AA318" s="605" t="s">
        <v>3808</v>
      </c>
      <c r="AB318" s="605" t="s">
        <v>3808</v>
      </c>
      <c r="AC318" s="605" t="s">
        <v>3808</v>
      </c>
      <c r="AD318" s="605" t="s">
        <v>3808</v>
      </c>
      <c r="AE318" s="605" t="s">
        <v>3808</v>
      </c>
      <c r="AF318" s="605" t="s">
        <v>3808</v>
      </c>
      <c r="AG318" s="605" t="s">
        <v>3808</v>
      </c>
      <c r="AH318" s="605"/>
      <c r="AI318" s="605"/>
      <c r="AJ318" s="605" t="s">
        <v>4775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3798</v>
      </c>
      <c r="B319" s="78" t="s">
        <v>4777</v>
      </c>
      <c r="C319" s="563" t="s">
        <v>4778</v>
      </c>
      <c r="D319" s="613">
        <v>7046512.0</v>
      </c>
      <c r="E319" s="511" t="s">
        <v>95</v>
      </c>
      <c r="F319" s="511" t="s">
        <v>29</v>
      </c>
      <c r="G319" s="511" t="s">
        <v>3865</v>
      </c>
      <c r="H319" s="511" t="str">
        <f>IFERROR(VLOOKUP(G319,'Cadastro de assessores'!A:B,2,FALSE),"Não Cadastrado")</f>
        <v>1298</v>
      </c>
      <c r="I319" s="511"/>
      <c r="J319" s="51" t="s">
        <v>180</v>
      </c>
      <c r="K319" s="511" t="s">
        <v>97</v>
      </c>
      <c r="L319" s="601">
        <v>44673.0</v>
      </c>
      <c r="M319" s="601">
        <v>44673.0</v>
      </c>
      <c r="N319" s="620">
        <v>44994.0</v>
      </c>
      <c r="O319" s="617" t="s">
        <v>3814</v>
      </c>
      <c r="P319" s="603">
        <v>0.012</v>
      </c>
      <c r="Q319" s="224" t="s">
        <v>4779</v>
      </c>
      <c r="R319" s="604"/>
      <c r="S319" s="521" t="str">
        <f t="shared" si="35"/>
        <v>Não Qualificado</v>
      </c>
      <c r="T319" s="565" t="s">
        <v>362</v>
      </c>
      <c r="U319" s="565" t="s">
        <v>4780</v>
      </c>
      <c r="V319" s="565" t="s">
        <v>145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3798</v>
      </c>
      <c r="B320" s="78" t="s">
        <v>1614</v>
      </c>
      <c r="C320" s="607" t="s">
        <v>4781</v>
      </c>
      <c r="D320" s="521">
        <v>4616618.0</v>
      </c>
      <c r="E320" s="511" t="s">
        <v>95</v>
      </c>
      <c r="F320" s="511" t="s">
        <v>29</v>
      </c>
      <c r="G320" s="511" t="s">
        <v>4443</v>
      </c>
      <c r="H320" s="511" t="str">
        <f>IFERROR(VLOOKUP(G320,'Cadastro de assessores'!A:B,2,FALSE),"Não Cadastrado")</f>
        <v>14091</v>
      </c>
      <c r="I320" s="511"/>
      <c r="J320" s="51" t="s">
        <v>3801</v>
      </c>
      <c r="K320" s="511" t="s">
        <v>97</v>
      </c>
      <c r="L320" s="602">
        <v>44154.0</v>
      </c>
      <c r="M320" s="602">
        <v>44159.0</v>
      </c>
      <c r="N320" s="521"/>
      <c r="O320" s="521" t="s">
        <v>3814</v>
      </c>
      <c r="P320" s="603">
        <v>0.012</v>
      </c>
      <c r="Q320" s="610" t="s">
        <v>4782</v>
      </c>
      <c r="R320" s="604"/>
      <c r="S320" s="521" t="str">
        <f t="shared" si="35"/>
        <v>Não Qualificado</v>
      </c>
      <c r="T320" s="521" t="s">
        <v>99</v>
      </c>
      <c r="U320" s="521" t="s">
        <v>2596</v>
      </c>
      <c r="V320" s="521" t="s">
        <v>29</v>
      </c>
      <c r="W320" s="605" t="s">
        <v>3808</v>
      </c>
      <c r="X320" s="605" t="s">
        <v>3808</v>
      </c>
      <c r="Y320" s="605" t="s">
        <v>3808</v>
      </c>
      <c r="Z320" s="605" t="s">
        <v>3808</v>
      </c>
      <c r="AA320" s="605" t="s">
        <v>3808</v>
      </c>
      <c r="AB320" s="605" t="s">
        <v>3808</v>
      </c>
      <c r="AC320" s="605" t="s">
        <v>3808</v>
      </c>
      <c r="AD320" s="605" t="s">
        <v>3808</v>
      </c>
      <c r="AE320" s="605" t="s">
        <v>3808</v>
      </c>
      <c r="AF320" s="605" t="s">
        <v>3808</v>
      </c>
      <c r="AG320" s="605" t="s">
        <v>3808</v>
      </c>
      <c r="AH320" s="605" t="s">
        <v>3808</v>
      </c>
      <c r="AI320" s="605" t="s">
        <v>3808</v>
      </c>
      <c r="AJ320" s="605" t="s">
        <v>4783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3798</v>
      </c>
      <c r="B321" s="78" t="s">
        <v>1614</v>
      </c>
      <c r="C321" s="607" t="s">
        <v>4781</v>
      </c>
      <c r="D321" s="521">
        <v>4859015.0</v>
      </c>
      <c r="E321" s="511" t="s">
        <v>95</v>
      </c>
      <c r="F321" s="511" t="s">
        <v>29</v>
      </c>
      <c r="G321" s="511" t="s">
        <v>4443</v>
      </c>
      <c r="H321" s="511" t="str">
        <f>IFERROR(VLOOKUP(G321,'Cadastro de assessores'!A:B,2,FALSE),"Não Cadastrado")</f>
        <v>14091</v>
      </c>
      <c r="I321" s="511"/>
      <c r="J321" s="51" t="s">
        <v>3801</v>
      </c>
      <c r="K321" s="511" t="s">
        <v>97</v>
      </c>
      <c r="L321" s="601">
        <v>44239.0</v>
      </c>
      <c r="M321" s="601">
        <v>44239.0</v>
      </c>
      <c r="N321" s="565"/>
      <c r="O321" s="565" t="s">
        <v>3847</v>
      </c>
      <c r="P321" s="603">
        <v>0.008</v>
      </c>
      <c r="Q321" s="610"/>
      <c r="R321" s="604"/>
      <c r="S321" s="521" t="str">
        <f t="shared" si="35"/>
        <v/>
      </c>
      <c r="T321" s="521" t="s">
        <v>99</v>
      </c>
      <c r="U321" s="521" t="s">
        <v>2596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3798</v>
      </c>
      <c r="B322" s="78" t="s">
        <v>4784</v>
      </c>
      <c r="C322" s="563" t="s">
        <v>4785</v>
      </c>
      <c r="D322" s="565">
        <v>5666607.0</v>
      </c>
      <c r="E322" s="638" t="s">
        <v>18</v>
      </c>
      <c r="F322" s="565" t="s">
        <v>19</v>
      </c>
      <c r="G322" s="565" t="s">
        <v>4786</v>
      </c>
      <c r="H322" s="565" t="str">
        <f>IFERROR(VLOOKUP(G322,'Cadastro de assessores'!A:B,2,FALSE),"Não Cadastrado")</f>
        <v>1275</v>
      </c>
      <c r="I322" s="565"/>
      <c r="J322" s="51" t="s">
        <v>180</v>
      </c>
      <c r="K322" s="521" t="s">
        <v>2545</v>
      </c>
      <c r="L322" s="639">
        <v>44376.0</v>
      </c>
      <c r="M322" s="639">
        <v>44376.0</v>
      </c>
      <c r="N322" s="566">
        <v>44775.0</v>
      </c>
      <c r="O322" s="565" t="s">
        <v>3818</v>
      </c>
      <c r="P322" s="567">
        <v>0.025</v>
      </c>
      <c r="Q322" s="224" t="s">
        <v>4787</v>
      </c>
      <c r="R322" s="604"/>
      <c r="S322" s="521" t="str">
        <f t="shared" si="35"/>
        <v>Não Qualificado</v>
      </c>
      <c r="T322" s="521" t="s">
        <v>99</v>
      </c>
      <c r="U322" s="565" t="s">
        <v>2578</v>
      </c>
      <c r="V322" s="521" t="s">
        <v>3886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3798</v>
      </c>
      <c r="B323" s="78" t="s">
        <v>4788</v>
      </c>
      <c r="C323" s="635" t="s">
        <v>4789</v>
      </c>
      <c r="D323" s="613">
        <v>5914962.0</v>
      </c>
      <c r="E323" s="511" t="s">
        <v>18</v>
      </c>
      <c r="F323" s="600" t="s">
        <v>19</v>
      </c>
      <c r="G323" s="511" t="s">
        <v>4130</v>
      </c>
      <c r="H323" s="511" t="str">
        <f>IFERROR(VLOOKUP(G323,'Cadastro de assessores'!A:B,2,FALSE),"Não Cadastrado")</f>
        <v>14294</v>
      </c>
      <c r="I323" s="511"/>
      <c r="J323" s="51" t="s">
        <v>180</v>
      </c>
      <c r="K323" s="511" t="s">
        <v>97</v>
      </c>
      <c r="L323" s="601">
        <v>44454.0</v>
      </c>
      <c r="M323" s="601">
        <v>44461.0</v>
      </c>
      <c r="N323" s="566">
        <v>44830.0</v>
      </c>
      <c r="O323" s="521" t="s">
        <v>3812</v>
      </c>
      <c r="P323" s="603">
        <v>0.007</v>
      </c>
      <c r="Q323" s="224"/>
      <c r="R323" s="604"/>
      <c r="S323" s="521" t="str">
        <f t="shared" si="35"/>
        <v/>
      </c>
      <c r="T323" s="521" t="s">
        <v>99</v>
      </c>
      <c r="U323" s="565" t="s">
        <v>4490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3798</v>
      </c>
      <c r="B324" s="78" t="s">
        <v>1624</v>
      </c>
      <c r="C324" s="635" t="s">
        <v>1622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3801</v>
      </c>
      <c r="K324" s="511" t="s">
        <v>97</v>
      </c>
      <c r="L324" s="614">
        <v>44596.0</v>
      </c>
      <c r="M324" s="614">
        <v>44614.0</v>
      </c>
      <c r="N324" s="521"/>
      <c r="O324" s="521" t="s">
        <v>3812</v>
      </c>
      <c r="P324" s="603">
        <v>0.007</v>
      </c>
      <c r="Q324" s="224"/>
      <c r="R324" s="604"/>
      <c r="S324" s="521" t="str">
        <f t="shared" si="35"/>
        <v/>
      </c>
      <c r="T324" s="521" t="s">
        <v>99</v>
      </c>
      <c r="U324" s="565" t="s">
        <v>3296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3798</v>
      </c>
      <c r="B325" s="78" t="s">
        <v>4790</v>
      </c>
      <c r="C325" s="607" t="s">
        <v>4791</v>
      </c>
      <c r="D325" s="565">
        <v>4712860.0</v>
      </c>
      <c r="E325" s="521" t="s">
        <v>95</v>
      </c>
      <c r="F325" s="521" t="s">
        <v>29</v>
      </c>
      <c r="G325" s="521" t="s">
        <v>4062</v>
      </c>
      <c r="H325" s="521" t="str">
        <f>IFERROR(VLOOKUP(G325,'Cadastro de assessores'!A:B,2,FALSE),"Não Cadastrado")</f>
        <v>15049</v>
      </c>
      <c r="I325" s="521"/>
      <c r="J325" s="51" t="s">
        <v>180</v>
      </c>
      <c r="K325" s="521" t="s">
        <v>2545</v>
      </c>
      <c r="L325" s="609">
        <v>44203.0</v>
      </c>
      <c r="M325" s="609">
        <v>44203.0</v>
      </c>
      <c r="N325" s="609">
        <v>44418.0</v>
      </c>
      <c r="O325" s="521" t="s">
        <v>3806</v>
      </c>
      <c r="P325" s="603">
        <v>0.015</v>
      </c>
      <c r="Q325" s="610" t="s">
        <v>4019</v>
      </c>
      <c r="R325" s="604"/>
      <c r="S325" s="521" t="str">
        <f t="shared" si="35"/>
        <v>Não Qualificado</v>
      </c>
      <c r="T325" s="521" t="s">
        <v>99</v>
      </c>
      <c r="U325" s="521" t="s">
        <v>2562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2548</v>
      </c>
      <c r="BE325" s="449" t="s">
        <v>2548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3798</v>
      </c>
      <c r="B326" s="78" t="s">
        <v>4792</v>
      </c>
      <c r="C326" s="607" t="s">
        <v>4793</v>
      </c>
      <c r="D326" s="521">
        <v>2201017.0</v>
      </c>
      <c r="E326" s="511" t="s">
        <v>95</v>
      </c>
      <c r="F326" s="511" t="s">
        <v>29</v>
      </c>
      <c r="G326" s="511" t="s">
        <v>3851</v>
      </c>
      <c r="H326" s="511"/>
      <c r="I326" s="511"/>
      <c r="J326" s="51" t="s">
        <v>3801</v>
      </c>
      <c r="K326" s="511"/>
      <c r="L326" s="601"/>
      <c r="M326" s="601">
        <v>44893.0</v>
      </c>
      <c r="N326" s="521"/>
      <c r="O326" s="521" t="s">
        <v>3812</v>
      </c>
      <c r="P326" s="603">
        <v>0.01</v>
      </c>
      <c r="Q326" s="610" t="s">
        <v>4794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3798</v>
      </c>
      <c r="B327" s="78" t="s">
        <v>4795</v>
      </c>
      <c r="C327" s="563" t="s">
        <v>4796</v>
      </c>
      <c r="D327" s="565">
        <v>5661723.0</v>
      </c>
      <c r="E327" s="511" t="s">
        <v>2531</v>
      </c>
      <c r="F327" s="600" t="s">
        <v>29</v>
      </c>
      <c r="G327" s="600" t="s">
        <v>2531</v>
      </c>
      <c r="H327" s="600" t="str">
        <f>IFERROR(VLOOKUP(G327,'Cadastro de assessores'!A:B,2,FALSE),"Não Cadastrado")</f>
        <v>18986</v>
      </c>
      <c r="I327" s="600"/>
      <c r="J327" s="51" t="s">
        <v>3801</v>
      </c>
      <c r="K327" s="521" t="s">
        <v>97</v>
      </c>
      <c r="L327" s="601">
        <v>44369.0</v>
      </c>
      <c r="M327" s="601">
        <v>44369.0</v>
      </c>
      <c r="N327" s="521"/>
      <c r="O327" s="521" t="s">
        <v>3806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99</v>
      </c>
      <c r="U327" s="565" t="s">
        <v>2557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3798</v>
      </c>
      <c r="B328" s="78" t="s">
        <v>3217</v>
      </c>
      <c r="C328" s="607" t="s">
        <v>3215</v>
      </c>
      <c r="D328" s="521">
        <v>4600625.0</v>
      </c>
      <c r="E328" s="511" t="s">
        <v>18</v>
      </c>
      <c r="F328" s="511" t="s">
        <v>29</v>
      </c>
      <c r="G328" s="511" t="s">
        <v>2194</v>
      </c>
      <c r="H328" s="511" t="str">
        <f>IFERROR(VLOOKUP(G328,'Cadastro de assessores'!A:B,2,FALSE),"Não Cadastrado")</f>
        <v>18256</v>
      </c>
      <c r="I328" s="511"/>
      <c r="J328" s="51" t="s">
        <v>3801</v>
      </c>
      <c r="K328" s="511" t="s">
        <v>97</v>
      </c>
      <c r="L328" s="602">
        <v>44180.0</v>
      </c>
      <c r="M328" s="602">
        <v>44180.0</v>
      </c>
      <c r="N328" s="521"/>
      <c r="O328" s="521" t="s">
        <v>3818</v>
      </c>
      <c r="P328" s="603">
        <v>0.025</v>
      </c>
      <c r="Q328" s="610" t="s">
        <v>4797</v>
      </c>
      <c r="R328" s="604"/>
      <c r="S328" s="521" t="str">
        <f t="shared" si="36"/>
        <v>Não Qualificado</v>
      </c>
      <c r="T328" s="521" t="s">
        <v>99</v>
      </c>
      <c r="U328" s="521" t="s">
        <v>2596</v>
      </c>
      <c r="V328" s="521" t="s">
        <v>29</v>
      </c>
      <c r="W328" s="605" t="s">
        <v>3808</v>
      </c>
      <c r="X328" s="605" t="s">
        <v>3808</v>
      </c>
      <c r="Y328" s="605" t="s">
        <v>3808</v>
      </c>
      <c r="Z328" s="605" t="s">
        <v>3808</v>
      </c>
      <c r="AA328" s="605" t="s">
        <v>3808</v>
      </c>
      <c r="AB328" s="605" t="s">
        <v>3808</v>
      </c>
      <c r="AC328" s="605" t="s">
        <v>3808</v>
      </c>
      <c r="AD328" s="605" t="s">
        <v>3808</v>
      </c>
      <c r="AE328" s="605" t="s">
        <v>3808</v>
      </c>
      <c r="AF328" s="605" t="s">
        <v>3808</v>
      </c>
      <c r="AG328" s="605" t="s">
        <v>3808</v>
      </c>
      <c r="AH328" s="605" t="s">
        <v>3808</v>
      </c>
      <c r="AI328" s="605" t="s">
        <v>3808</v>
      </c>
      <c r="AJ328" s="605" t="s">
        <v>3808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3798</v>
      </c>
      <c r="B329" s="78" t="s">
        <v>4798</v>
      </c>
      <c r="C329" s="563" t="s">
        <v>4799</v>
      </c>
      <c r="D329" s="565">
        <v>5630594.0</v>
      </c>
      <c r="E329" s="511" t="s">
        <v>18</v>
      </c>
      <c r="F329" s="600" t="s">
        <v>29</v>
      </c>
      <c r="G329" s="511" t="s">
        <v>4308</v>
      </c>
      <c r="H329" s="600" t="str">
        <f>IFERROR(VLOOKUP(G329,'Cadastro de assessores'!A:B,2,FALSE),"Não Cadastrado")</f>
        <v>13896</v>
      </c>
      <c r="I329" s="600"/>
      <c r="J329" s="51" t="s">
        <v>3801</v>
      </c>
      <c r="K329" s="511" t="s">
        <v>97</v>
      </c>
      <c r="L329" s="601">
        <v>44356.0</v>
      </c>
      <c r="M329" s="601">
        <v>44356.0</v>
      </c>
      <c r="N329" s="565"/>
      <c r="O329" s="565" t="s">
        <v>4007</v>
      </c>
      <c r="P329" s="603">
        <v>0.02</v>
      </c>
      <c r="Q329" s="224"/>
      <c r="R329" s="604"/>
      <c r="S329" s="521" t="str">
        <f t="shared" si="36"/>
        <v/>
      </c>
      <c r="T329" s="521" t="s">
        <v>99</v>
      </c>
      <c r="U329" s="521" t="s">
        <v>2601</v>
      </c>
      <c r="V329" s="521" t="s">
        <v>145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3798</v>
      </c>
      <c r="B330" s="78" t="s">
        <v>4800</v>
      </c>
      <c r="C330" s="607" t="s">
        <v>4801</v>
      </c>
      <c r="D330" s="521">
        <v>4680045.0</v>
      </c>
      <c r="E330" s="666" t="s">
        <v>95</v>
      </c>
      <c r="F330" s="511" t="s">
        <v>29</v>
      </c>
      <c r="G330" s="511" t="s">
        <v>4062</v>
      </c>
      <c r="H330" s="511" t="str">
        <f>IFERROR(VLOOKUP(G330,'Cadastro de assessores'!A:B,2,FALSE),"Não Cadastrado")</f>
        <v>15049</v>
      </c>
      <c r="I330" s="511"/>
      <c r="J330" s="51" t="s">
        <v>3801</v>
      </c>
      <c r="K330" s="521" t="s">
        <v>140</v>
      </c>
      <c r="L330" s="602">
        <v>44182.0</v>
      </c>
      <c r="M330" s="602">
        <v>44183.0</v>
      </c>
      <c r="N330" s="521"/>
      <c r="O330" s="521" t="s">
        <v>3806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99</v>
      </c>
      <c r="U330" s="521" t="s">
        <v>2562</v>
      </c>
      <c r="V330" s="521" t="s">
        <v>29</v>
      </c>
      <c r="W330" s="605" t="s">
        <v>3808</v>
      </c>
      <c r="X330" s="605" t="s">
        <v>3808</v>
      </c>
      <c r="Y330" s="605" t="s">
        <v>3808</v>
      </c>
      <c r="Z330" s="605" t="s">
        <v>3808</v>
      </c>
      <c r="AA330" s="605" t="s">
        <v>3808</v>
      </c>
      <c r="AB330" s="605" t="s">
        <v>3808</v>
      </c>
      <c r="AC330" s="605" t="s">
        <v>3808</v>
      </c>
      <c r="AD330" s="605" t="s">
        <v>3808</v>
      </c>
      <c r="AE330" s="605" t="s">
        <v>3808</v>
      </c>
      <c r="AF330" s="605" t="s">
        <v>3808</v>
      </c>
      <c r="AG330" s="605" t="s">
        <v>3808</v>
      </c>
      <c r="AH330" s="605" t="s">
        <v>3808</v>
      </c>
      <c r="AI330" s="605" t="s">
        <v>3808</v>
      </c>
      <c r="AJ330" s="605" t="s">
        <v>3808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3798</v>
      </c>
      <c r="B331" s="78" t="s">
        <v>4802</v>
      </c>
      <c r="C331" s="635" t="s">
        <v>4803</v>
      </c>
      <c r="D331" s="521">
        <v>7854925.0</v>
      </c>
      <c r="E331" s="663" t="s">
        <v>18</v>
      </c>
      <c r="F331" s="663" t="s">
        <v>19</v>
      </c>
      <c r="G331" s="511" t="s">
        <v>207</v>
      </c>
      <c r="H331" s="511" t="str">
        <f>IFERROR(VLOOKUP(G331,'Cadastro de assessores'!A:B,2,FALSE),"Não Cadastrado")</f>
        <v>17831</v>
      </c>
      <c r="I331" s="511"/>
      <c r="J331" s="51" t="s">
        <v>3801</v>
      </c>
      <c r="K331" s="511" t="s">
        <v>97</v>
      </c>
      <c r="L331" s="601">
        <v>44602.0</v>
      </c>
      <c r="M331" s="601">
        <v>44606.0</v>
      </c>
      <c r="N331" s="521"/>
      <c r="O331" s="521" t="s">
        <v>4804</v>
      </c>
      <c r="P331" s="603">
        <v>0.012</v>
      </c>
      <c r="Q331" s="563" t="s">
        <v>4805</v>
      </c>
      <c r="R331" s="604"/>
      <c r="S331" s="521" t="str">
        <f t="shared" si="36"/>
        <v/>
      </c>
      <c r="T331" s="521" t="s">
        <v>99</v>
      </c>
      <c r="U331" s="521" t="s">
        <v>2634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3798</v>
      </c>
      <c r="B332" s="78" t="s">
        <v>4806</v>
      </c>
      <c r="C332" s="607" t="s">
        <v>4807</v>
      </c>
      <c r="D332" s="521">
        <v>4901933.0</v>
      </c>
      <c r="E332" s="521" t="s">
        <v>18</v>
      </c>
      <c r="F332" s="510" t="s">
        <v>19</v>
      </c>
      <c r="G332" s="521" t="s">
        <v>250</v>
      </c>
      <c r="H332" s="521" t="str">
        <f>IFERROR(VLOOKUP(G332,'Cadastro de assessores'!A:B,2,FALSE),"Não Cadastrado")</f>
        <v>18009</v>
      </c>
      <c r="I332" s="521"/>
      <c r="J332" s="51" t="s">
        <v>180</v>
      </c>
      <c r="K332" s="521" t="s">
        <v>2545</v>
      </c>
      <c r="L332" s="609">
        <v>44251.0</v>
      </c>
      <c r="M332" s="609">
        <v>44251.0</v>
      </c>
      <c r="N332" s="609">
        <v>44783.0</v>
      </c>
      <c r="O332" s="521" t="s">
        <v>3806</v>
      </c>
      <c r="P332" s="603">
        <v>0.015</v>
      </c>
      <c r="Q332" s="610" t="s">
        <v>4808</v>
      </c>
      <c r="R332" s="604"/>
      <c r="S332" s="521" t="str">
        <f t="shared" si="36"/>
        <v>Não Qualificado</v>
      </c>
      <c r="T332" s="521" t="s">
        <v>99</v>
      </c>
      <c r="U332" s="521" t="s">
        <v>4286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3798</v>
      </c>
      <c r="B333" s="78" t="s">
        <v>1639</v>
      </c>
      <c r="C333" s="563" t="s">
        <v>1637</v>
      </c>
      <c r="D333" s="565">
        <v>581733.0</v>
      </c>
      <c r="E333" s="511" t="s">
        <v>18</v>
      </c>
      <c r="F333" s="600" t="s">
        <v>29</v>
      </c>
      <c r="G333" s="511" t="s">
        <v>693</v>
      </c>
      <c r="H333" s="511" t="str">
        <f>IFERROR(VLOOKUP(G333,'Cadastro de assessores'!A:B,2,FALSE),"Não Cadastrado")</f>
        <v>18467</v>
      </c>
      <c r="I333" s="511"/>
      <c r="J333" s="51" t="s">
        <v>3801</v>
      </c>
      <c r="K333" s="511" t="s">
        <v>97</v>
      </c>
      <c r="L333" s="601">
        <v>44452.0</v>
      </c>
      <c r="M333" s="601">
        <v>44453.0</v>
      </c>
      <c r="N333" s="565"/>
      <c r="O333" s="565" t="s">
        <v>3818</v>
      </c>
      <c r="P333" s="603">
        <v>0.015</v>
      </c>
      <c r="Q333" s="224" t="s">
        <v>4809</v>
      </c>
      <c r="R333" s="604"/>
      <c r="S333" s="521" t="str">
        <f t="shared" si="36"/>
        <v>Não Qualificado</v>
      </c>
      <c r="T333" s="521" t="s">
        <v>99</v>
      </c>
      <c r="U333" s="565" t="s">
        <v>2573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3798</v>
      </c>
      <c r="B334" s="78" t="s">
        <v>1639</v>
      </c>
      <c r="C334" s="563" t="s">
        <v>1637</v>
      </c>
      <c r="D334" s="613">
        <v>8089465.0</v>
      </c>
      <c r="E334" s="674" t="s">
        <v>18</v>
      </c>
      <c r="F334" s="600" t="s">
        <v>29</v>
      </c>
      <c r="G334" s="511" t="s">
        <v>693</v>
      </c>
      <c r="H334" s="511" t="str">
        <f>IFERROR(VLOOKUP(G334,'Cadastro de assessores'!A:B,2,FALSE),"Não Cadastrado")</f>
        <v>18467</v>
      </c>
      <c r="I334" s="511"/>
      <c r="J334" s="51" t="s">
        <v>3801</v>
      </c>
      <c r="K334" s="565" t="s">
        <v>97</v>
      </c>
      <c r="L334" s="675">
        <v>44630.0</v>
      </c>
      <c r="M334" s="675">
        <v>44631.0</v>
      </c>
      <c r="N334" s="565"/>
      <c r="O334" s="565" t="s">
        <v>3812</v>
      </c>
      <c r="P334" s="567">
        <v>0.007</v>
      </c>
      <c r="Q334" s="224" t="s">
        <v>4809</v>
      </c>
      <c r="R334" s="604"/>
      <c r="S334" s="521" t="str">
        <f t="shared" si="36"/>
        <v>Não Qualificado</v>
      </c>
      <c r="T334" s="521" t="s">
        <v>99</v>
      </c>
      <c r="U334" s="565" t="s">
        <v>2573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3798</v>
      </c>
      <c r="B335" s="78" t="s">
        <v>1643</v>
      </c>
      <c r="C335" s="563" t="s">
        <v>1641</v>
      </c>
      <c r="D335" s="565">
        <v>5581002.0</v>
      </c>
      <c r="E335" s="511" t="s">
        <v>18</v>
      </c>
      <c r="F335" s="511" t="s">
        <v>29</v>
      </c>
      <c r="G335" s="600" t="s">
        <v>162</v>
      </c>
      <c r="H335" s="600">
        <f>IFERROR(VLOOKUP(G335,'Cadastro de assessores'!A:B,2,FALSE),"Não Cadastrado")</f>
        <v>12344</v>
      </c>
      <c r="I335" s="600"/>
      <c r="J335" s="51" t="s">
        <v>3801</v>
      </c>
      <c r="K335" s="511" t="s">
        <v>97</v>
      </c>
      <c r="L335" s="601">
        <v>44340.0</v>
      </c>
      <c r="M335" s="601">
        <v>44340.0</v>
      </c>
      <c r="N335" s="565"/>
      <c r="O335" s="565" t="s">
        <v>3818</v>
      </c>
      <c r="P335" s="603">
        <v>0.025</v>
      </c>
      <c r="Q335" s="610" t="s">
        <v>4810</v>
      </c>
      <c r="R335" s="604"/>
      <c r="S335" s="521" t="str">
        <f t="shared" si="36"/>
        <v/>
      </c>
      <c r="T335" s="521" t="s">
        <v>99</v>
      </c>
      <c r="U335" s="521" t="s">
        <v>2605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3798</v>
      </c>
      <c r="B336" s="78" t="s">
        <v>1643</v>
      </c>
      <c r="C336" s="607" t="s">
        <v>1641</v>
      </c>
      <c r="D336" s="657">
        <v>4924154.0</v>
      </c>
      <c r="E336" s="511" t="s">
        <v>18</v>
      </c>
      <c r="F336" s="511" t="s">
        <v>29</v>
      </c>
      <c r="G336" s="511" t="s">
        <v>162</v>
      </c>
      <c r="H336" s="511">
        <f>IFERROR(VLOOKUP(G336,'Cadastro de assessores'!A:B,2,FALSE),"Não Cadastrado")</f>
        <v>12344</v>
      </c>
      <c r="I336" s="511"/>
      <c r="J336" s="46" t="s">
        <v>97</v>
      </c>
      <c r="K336" s="511" t="s">
        <v>97</v>
      </c>
      <c r="L336" s="601">
        <v>44265.0</v>
      </c>
      <c r="M336" s="601">
        <v>44265.0</v>
      </c>
      <c r="N336" s="521"/>
      <c r="O336" s="521" t="s">
        <v>3812</v>
      </c>
      <c r="P336" s="603">
        <v>0.007</v>
      </c>
      <c r="Q336" s="610" t="s">
        <v>4811</v>
      </c>
      <c r="R336" s="604"/>
      <c r="S336" s="521" t="str">
        <f t="shared" si="36"/>
        <v>Não Qualificado</v>
      </c>
      <c r="T336" s="521" t="s">
        <v>99</v>
      </c>
      <c r="U336" s="521" t="s">
        <v>2605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2582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3798</v>
      </c>
      <c r="B337" s="78" t="s">
        <v>4812</v>
      </c>
      <c r="C337" s="563" t="s">
        <v>4813</v>
      </c>
      <c r="D337" s="565">
        <v>2580097.0</v>
      </c>
      <c r="E337" s="521" t="s">
        <v>18</v>
      </c>
      <c r="F337" s="521" t="s">
        <v>29</v>
      </c>
      <c r="G337" s="521" t="s">
        <v>3688</v>
      </c>
      <c r="H337" s="521" t="str">
        <f>IFERROR(VLOOKUP(G337,'Cadastro de assessores'!A:B,2,FALSE),"Não Cadastrado")</f>
        <v>18266</v>
      </c>
      <c r="I337" s="521"/>
      <c r="J337" s="51" t="s">
        <v>180</v>
      </c>
      <c r="K337" s="521" t="s">
        <v>2545</v>
      </c>
      <c r="L337" s="566">
        <v>44341.0</v>
      </c>
      <c r="M337" s="566">
        <v>44341.0</v>
      </c>
      <c r="N337" s="609">
        <v>44788.0</v>
      </c>
      <c r="O337" s="565" t="s">
        <v>4814</v>
      </c>
      <c r="P337" s="603">
        <v>0.025</v>
      </c>
      <c r="Q337" s="610" t="s">
        <v>4815</v>
      </c>
      <c r="R337" s="604"/>
      <c r="S337" s="521" t="str">
        <f t="shared" si="36"/>
        <v/>
      </c>
      <c r="T337" s="521" t="s">
        <v>99</v>
      </c>
      <c r="U337" s="521" t="s">
        <v>2605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3798</v>
      </c>
      <c r="B338" s="78" t="s">
        <v>4816</v>
      </c>
      <c r="C338" s="563" t="s">
        <v>4817</v>
      </c>
      <c r="D338" s="565">
        <v>6130739.0</v>
      </c>
      <c r="E338" s="521" t="s">
        <v>18</v>
      </c>
      <c r="F338" s="510" t="s">
        <v>19</v>
      </c>
      <c r="G338" s="565" t="s">
        <v>250</v>
      </c>
      <c r="H338" s="565" t="str">
        <f>IFERROR(VLOOKUP(G338,'Cadastro de assessores'!A:B,2,FALSE),"Não Cadastrado")</f>
        <v>18009</v>
      </c>
      <c r="I338" s="565"/>
      <c r="J338" s="51" t="s">
        <v>180</v>
      </c>
      <c r="K338" s="521" t="s">
        <v>2545</v>
      </c>
      <c r="L338" s="609">
        <v>44424.0</v>
      </c>
      <c r="M338" s="609">
        <v>44424.0</v>
      </c>
      <c r="N338" s="566">
        <v>44642.0</v>
      </c>
      <c r="O338" s="565" t="s">
        <v>4015</v>
      </c>
      <c r="P338" s="603">
        <v>0.02</v>
      </c>
      <c r="Q338" s="610" t="s">
        <v>4818</v>
      </c>
      <c r="R338" s="604"/>
      <c r="S338" s="521" t="str">
        <f t="shared" si="36"/>
        <v>Não Qualificado</v>
      </c>
      <c r="T338" s="521" t="s">
        <v>99</v>
      </c>
      <c r="U338" s="565" t="s">
        <v>2601</v>
      </c>
      <c r="V338" s="565" t="s">
        <v>145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2548</v>
      </c>
      <c r="BE338" s="449" t="s">
        <v>2548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3798</v>
      </c>
      <c r="B339" s="78" t="s">
        <v>1654</v>
      </c>
      <c r="C339" s="563" t="s">
        <v>1652</v>
      </c>
      <c r="D339" s="565">
        <v>511539.0</v>
      </c>
      <c r="E339" s="511" t="s">
        <v>18</v>
      </c>
      <c r="F339" s="600" t="s">
        <v>19</v>
      </c>
      <c r="G339" s="511" t="s">
        <v>250</v>
      </c>
      <c r="H339" s="600" t="str">
        <f>IFERROR(VLOOKUP(G339,'Cadastro de assessores'!A:B,2,FALSE),"Não Cadastrado")</f>
        <v>18009</v>
      </c>
      <c r="I339" s="600"/>
      <c r="J339" s="51" t="s">
        <v>3801</v>
      </c>
      <c r="K339" s="511" t="s">
        <v>97</v>
      </c>
      <c r="L339" s="601">
        <v>44368.0</v>
      </c>
      <c r="M339" s="601">
        <v>44379.0</v>
      </c>
      <c r="N339" s="565"/>
      <c r="O339" s="565" t="s">
        <v>3976</v>
      </c>
      <c r="P339" s="603">
        <v>0.02</v>
      </c>
      <c r="Q339" s="610" t="s">
        <v>4819</v>
      </c>
      <c r="R339" s="604"/>
      <c r="S339" s="521" t="str">
        <f t="shared" si="36"/>
        <v>Não Qualificado</v>
      </c>
      <c r="T339" s="521" t="s">
        <v>99</v>
      </c>
      <c r="U339" s="565" t="s">
        <v>2601</v>
      </c>
      <c r="V339" s="565" t="s">
        <v>145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3798</v>
      </c>
      <c r="B340" s="78" t="s">
        <v>4820</v>
      </c>
      <c r="C340" s="607" t="s">
        <v>4821</v>
      </c>
      <c r="D340" s="521">
        <v>4687018.0</v>
      </c>
      <c r="E340" s="521" t="s">
        <v>95</v>
      </c>
      <c r="F340" s="521" t="s">
        <v>29</v>
      </c>
      <c r="G340" s="521" t="s">
        <v>4822</v>
      </c>
      <c r="H340" s="521" t="str">
        <f>IFERROR(VLOOKUP(G340,'Cadastro de assessores'!A:B,2,FALSE),"Não Cadastrado")</f>
        <v>1153</v>
      </c>
      <c r="I340" s="521"/>
      <c r="J340" s="51" t="s">
        <v>180</v>
      </c>
      <c r="K340" s="521" t="s">
        <v>2545</v>
      </c>
      <c r="L340" s="609">
        <v>44225.0</v>
      </c>
      <c r="M340" s="609">
        <v>44225.0</v>
      </c>
      <c r="N340" s="609">
        <v>44627.0</v>
      </c>
      <c r="O340" s="521" t="s">
        <v>3818</v>
      </c>
      <c r="P340" s="603">
        <v>0.025</v>
      </c>
      <c r="Q340" s="610" t="s">
        <v>4823</v>
      </c>
      <c r="R340" s="604"/>
      <c r="S340" s="521" t="str">
        <f t="shared" si="36"/>
        <v>Não Qualificado</v>
      </c>
      <c r="T340" s="521" t="s">
        <v>99</v>
      </c>
      <c r="U340" s="521" t="s">
        <v>2584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2548</v>
      </c>
      <c r="BE340" s="449" t="s">
        <v>2548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3798</v>
      </c>
      <c r="B341" s="78" t="s">
        <v>4824</v>
      </c>
      <c r="C341" s="607" t="s">
        <v>4825</v>
      </c>
      <c r="D341" s="521">
        <v>4637696.0</v>
      </c>
      <c r="E341" s="511" t="s">
        <v>18</v>
      </c>
      <c r="F341" s="511" t="s">
        <v>29</v>
      </c>
      <c r="G341" s="511" t="s">
        <v>2194</v>
      </c>
      <c r="H341" s="511" t="str">
        <f>IFERROR(VLOOKUP(G341,'Cadastro de assessores'!A:B,2,FALSE),"Não Cadastrado")</f>
        <v>18256</v>
      </c>
      <c r="I341" s="511"/>
      <c r="J341" s="51" t="s">
        <v>3801</v>
      </c>
      <c r="K341" s="511" t="s">
        <v>97</v>
      </c>
      <c r="L341" s="601">
        <v>44249.0</v>
      </c>
      <c r="M341" s="601">
        <v>44249.0</v>
      </c>
      <c r="N341" s="521"/>
      <c r="O341" s="521" t="s">
        <v>3806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99</v>
      </c>
      <c r="U341" s="521" t="s">
        <v>2605</v>
      </c>
      <c r="V341" s="521" t="s">
        <v>29</v>
      </c>
      <c r="W341" s="605" t="s">
        <v>3808</v>
      </c>
      <c r="X341" s="605" t="s">
        <v>3808</v>
      </c>
      <c r="Y341" s="605" t="s">
        <v>3808</v>
      </c>
      <c r="Z341" s="605" t="s">
        <v>3808</v>
      </c>
      <c r="AA341" s="605" t="s">
        <v>3808</v>
      </c>
      <c r="AB341" s="605" t="s">
        <v>3808</v>
      </c>
      <c r="AC341" s="605" t="s">
        <v>3808</v>
      </c>
      <c r="AD341" s="605" t="s">
        <v>3808</v>
      </c>
      <c r="AE341" s="605" t="s">
        <v>3808</v>
      </c>
      <c r="AF341" s="605" t="s">
        <v>3808</v>
      </c>
      <c r="AG341" s="605" t="s">
        <v>3808</v>
      </c>
      <c r="AH341" s="605" t="s">
        <v>3808</v>
      </c>
      <c r="AI341" s="605" t="s">
        <v>3808</v>
      </c>
      <c r="AJ341" s="605" t="s">
        <v>3808</v>
      </c>
      <c r="AK341" s="449" t="s">
        <v>2582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3798</v>
      </c>
      <c r="B342" s="78" t="s">
        <v>4826</v>
      </c>
      <c r="C342" s="607" t="s">
        <v>4827</v>
      </c>
      <c r="D342" s="521">
        <v>4644940.0</v>
      </c>
      <c r="E342" s="511" t="s">
        <v>2531</v>
      </c>
      <c r="F342" s="511" t="s">
        <v>29</v>
      </c>
      <c r="G342" s="511" t="s">
        <v>2531</v>
      </c>
      <c r="H342" s="511" t="str">
        <f>IFERROR(VLOOKUP(G342,'Cadastro de assessores'!A:B,2,FALSE),"Não Cadastrado")</f>
        <v>18986</v>
      </c>
      <c r="I342" s="511"/>
      <c r="J342" s="51" t="s">
        <v>3801</v>
      </c>
      <c r="K342" s="511" t="s">
        <v>97</v>
      </c>
      <c r="L342" s="602">
        <v>44186.0</v>
      </c>
      <c r="M342" s="602">
        <v>44195.0</v>
      </c>
      <c r="N342" s="521"/>
      <c r="O342" s="521" t="s">
        <v>3814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99</v>
      </c>
      <c r="U342" s="521" t="s">
        <v>2573</v>
      </c>
      <c r="V342" s="521" t="s">
        <v>29</v>
      </c>
      <c r="W342" s="605" t="s">
        <v>3808</v>
      </c>
      <c r="X342" s="605" t="s">
        <v>3808</v>
      </c>
      <c r="Y342" s="605" t="s">
        <v>3808</v>
      </c>
      <c r="Z342" s="605" t="s">
        <v>3808</v>
      </c>
      <c r="AA342" s="605" t="s">
        <v>3808</v>
      </c>
      <c r="AB342" s="605" t="s">
        <v>3808</v>
      </c>
      <c r="AC342" s="605" t="s">
        <v>3808</v>
      </c>
      <c r="AD342" s="605" t="s">
        <v>3808</v>
      </c>
      <c r="AE342" s="605" t="s">
        <v>3808</v>
      </c>
      <c r="AF342" s="605" t="s">
        <v>3808</v>
      </c>
      <c r="AG342" s="605" t="s">
        <v>3808</v>
      </c>
      <c r="AH342" s="605" t="s">
        <v>3808</v>
      </c>
      <c r="AI342" s="605" t="s">
        <v>3808</v>
      </c>
      <c r="AJ342" s="605" t="s">
        <v>3808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3798</v>
      </c>
      <c r="B343" s="78" t="s">
        <v>4828</v>
      </c>
      <c r="C343" s="635" t="s">
        <v>1661</v>
      </c>
      <c r="D343" s="613">
        <v>4358218.0</v>
      </c>
      <c r="E343" s="600" t="s">
        <v>18</v>
      </c>
      <c r="F343" s="600" t="s">
        <v>29</v>
      </c>
      <c r="G343" s="511" t="s">
        <v>162</v>
      </c>
      <c r="H343" s="511">
        <f>IFERROR(VLOOKUP(G343,'Cadastro de assessores'!A:B,2,FALSE),"Não Cadastrado")</f>
        <v>12344</v>
      </c>
      <c r="I343" s="511"/>
      <c r="J343" s="51" t="s">
        <v>3801</v>
      </c>
      <c r="K343" s="511" t="s">
        <v>97</v>
      </c>
      <c r="L343" s="614">
        <v>44782.0</v>
      </c>
      <c r="M343" s="614">
        <v>44774.0</v>
      </c>
      <c r="N343" s="565"/>
      <c r="O343" s="565" t="s">
        <v>3812</v>
      </c>
      <c r="P343" s="603">
        <v>0.007</v>
      </c>
      <c r="Q343" s="610" t="s">
        <v>3812</v>
      </c>
      <c r="R343" s="604"/>
      <c r="S343" s="521"/>
      <c r="T343" s="521" t="s">
        <v>99</v>
      </c>
      <c r="U343" s="521" t="s">
        <v>2605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3798</v>
      </c>
      <c r="B344" s="78" t="s">
        <v>1667</v>
      </c>
      <c r="C344" s="635" t="s">
        <v>1665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3801</v>
      </c>
      <c r="K344" s="511" t="s">
        <v>97</v>
      </c>
      <c r="L344" s="614">
        <v>44615.0</v>
      </c>
      <c r="M344" s="614">
        <v>44623.0</v>
      </c>
      <c r="N344" s="565"/>
      <c r="O344" s="565" t="s">
        <v>3812</v>
      </c>
      <c r="P344" s="603">
        <v>0.007</v>
      </c>
      <c r="Q344" s="610" t="s">
        <v>4829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99</v>
      </c>
      <c r="U344" s="521" t="s">
        <v>4073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3798</v>
      </c>
      <c r="B345" s="78" t="s">
        <v>4830</v>
      </c>
      <c r="C345" s="607" t="s">
        <v>4831</v>
      </c>
      <c r="D345" s="521">
        <v>4697028.0</v>
      </c>
      <c r="E345" s="511" t="s">
        <v>95</v>
      </c>
      <c r="F345" s="511" t="s">
        <v>29</v>
      </c>
      <c r="G345" s="511" t="s">
        <v>4100</v>
      </c>
      <c r="H345" s="511" t="str">
        <f>IFERROR(VLOOKUP(G345,'Cadastro de assessores'!A:B,2,FALSE),"Não Cadastrado")</f>
        <v>19157</v>
      </c>
      <c r="I345" s="511"/>
      <c r="J345" s="51" t="s">
        <v>180</v>
      </c>
      <c r="K345" s="511" t="s">
        <v>97</v>
      </c>
      <c r="L345" s="602">
        <v>44189.0</v>
      </c>
      <c r="M345" s="602">
        <v>44195.0</v>
      </c>
      <c r="N345" s="521"/>
      <c r="O345" s="521" t="s">
        <v>3802</v>
      </c>
      <c r="P345" s="603">
        <v>0.02</v>
      </c>
      <c r="Q345" s="610"/>
      <c r="R345" s="604"/>
      <c r="S345" s="521" t="str">
        <f t="shared" si="37"/>
        <v/>
      </c>
      <c r="T345" s="521" t="s">
        <v>99</v>
      </c>
      <c r="U345" s="521" t="s">
        <v>3104</v>
      </c>
      <c r="V345" s="521" t="s">
        <v>29</v>
      </c>
      <c r="W345" s="605" t="s">
        <v>3808</v>
      </c>
      <c r="X345" s="605" t="s">
        <v>3808</v>
      </c>
      <c r="Y345" s="605" t="s">
        <v>3808</v>
      </c>
      <c r="Z345" s="605" t="s">
        <v>3808</v>
      </c>
      <c r="AA345" s="605" t="s">
        <v>3808</v>
      </c>
      <c r="AB345" s="605" t="s">
        <v>3808</v>
      </c>
      <c r="AC345" s="605" t="s">
        <v>3808</v>
      </c>
      <c r="AD345" s="605" t="s">
        <v>3808</v>
      </c>
      <c r="AE345" s="605" t="s">
        <v>3808</v>
      </c>
      <c r="AF345" s="605" t="s">
        <v>3808</v>
      </c>
      <c r="AG345" s="605" t="s">
        <v>3808</v>
      </c>
      <c r="AH345" s="605" t="s">
        <v>3808</v>
      </c>
      <c r="AI345" s="605" t="s">
        <v>3808</v>
      </c>
      <c r="AJ345" s="605" t="s">
        <v>3808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3798</v>
      </c>
      <c r="B346" s="78" t="s">
        <v>1670</v>
      </c>
      <c r="C346" s="607" t="s">
        <v>1668</v>
      </c>
      <c r="D346" s="521">
        <v>4945025.0</v>
      </c>
      <c r="E346" s="511" t="s">
        <v>18</v>
      </c>
      <c r="F346" s="511" t="s">
        <v>29</v>
      </c>
      <c r="G346" s="511" t="s">
        <v>2785</v>
      </c>
      <c r="H346" s="511" t="str">
        <f>IFERROR(VLOOKUP(G346,'Cadastro de assessores'!A:B,2,FALSE),"Não Cadastrado")</f>
        <v>18236</v>
      </c>
      <c r="I346" s="511"/>
      <c r="J346" s="51" t="s">
        <v>3801</v>
      </c>
      <c r="K346" s="511" t="s">
        <v>97</v>
      </c>
      <c r="L346" s="601">
        <v>44266.0</v>
      </c>
      <c r="M346" s="601">
        <v>44266.0</v>
      </c>
      <c r="N346" s="521"/>
      <c r="O346" s="521" t="s">
        <v>3814</v>
      </c>
      <c r="P346" s="603">
        <v>0.012</v>
      </c>
      <c r="Q346" s="610" t="s">
        <v>4829</v>
      </c>
      <c r="R346" s="604"/>
      <c r="S346" s="521" t="str">
        <f t="shared" si="37"/>
        <v>Qualificado</v>
      </c>
      <c r="T346" s="521" t="s">
        <v>99</v>
      </c>
      <c r="U346" s="521" t="s">
        <v>3468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3798</v>
      </c>
      <c r="B347" s="78" t="s">
        <v>4832</v>
      </c>
      <c r="C347" s="132" t="s">
        <v>4833</v>
      </c>
      <c r="D347" s="565">
        <v>7438369.0</v>
      </c>
      <c r="E347" s="521" t="s">
        <v>95</v>
      </c>
      <c r="F347" s="510" t="s">
        <v>29</v>
      </c>
      <c r="G347" s="565" t="s">
        <v>3851</v>
      </c>
      <c r="H347" s="521" t="str">
        <f>IFERROR(VLOOKUP(G347,'Cadastro de assessores'!A:B,2,FALSE),"Não Cadastrado")</f>
        <v>12624</v>
      </c>
      <c r="I347" s="521"/>
      <c r="J347" s="51" t="s">
        <v>180</v>
      </c>
      <c r="K347" s="521" t="s">
        <v>2545</v>
      </c>
      <c r="L347" s="676">
        <v>44551.0</v>
      </c>
      <c r="M347" s="676">
        <v>44551.0</v>
      </c>
      <c r="N347" s="677">
        <v>44329.0</v>
      </c>
      <c r="O347" s="565" t="s">
        <v>3818</v>
      </c>
      <c r="P347" s="603">
        <v>0.025</v>
      </c>
      <c r="Q347" s="610" t="s">
        <v>4834</v>
      </c>
      <c r="R347" s="604"/>
      <c r="S347" s="521" t="str">
        <f t="shared" si="37"/>
        <v>Não Qualificado</v>
      </c>
      <c r="T347" s="521" t="s">
        <v>99</v>
      </c>
      <c r="U347" s="521" t="s">
        <v>2605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2548</v>
      </c>
      <c r="BE347" s="449" t="s">
        <v>2548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3798</v>
      </c>
      <c r="B348" s="78" t="s">
        <v>4832</v>
      </c>
      <c r="C348" s="132" t="s">
        <v>4833</v>
      </c>
      <c r="D348" s="565">
        <v>7542389.0</v>
      </c>
      <c r="E348" s="521" t="s">
        <v>95</v>
      </c>
      <c r="F348" s="510" t="s">
        <v>29</v>
      </c>
      <c r="G348" s="565" t="s">
        <v>3851</v>
      </c>
      <c r="H348" s="521" t="str">
        <f>IFERROR(VLOOKUP(G348,'Cadastro de assessores'!A:B,2,FALSE),"Não Cadastrado")</f>
        <v>12624</v>
      </c>
      <c r="I348" s="521"/>
      <c r="J348" s="51" t="s">
        <v>180</v>
      </c>
      <c r="K348" s="521" t="s">
        <v>2545</v>
      </c>
      <c r="L348" s="566">
        <v>44579.0</v>
      </c>
      <c r="M348" s="566">
        <v>44579.0</v>
      </c>
      <c r="N348" s="566">
        <v>44694.0</v>
      </c>
      <c r="O348" s="565" t="s">
        <v>3812</v>
      </c>
      <c r="P348" s="603">
        <v>0.007</v>
      </c>
      <c r="Q348" s="610" t="s">
        <v>4834</v>
      </c>
      <c r="R348" s="604"/>
      <c r="S348" s="521" t="str">
        <f t="shared" si="37"/>
        <v>Não Qualificado</v>
      </c>
      <c r="T348" s="521" t="s">
        <v>99</v>
      </c>
      <c r="U348" s="521" t="s">
        <v>2605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2548</v>
      </c>
      <c r="BE348" s="449" t="s">
        <v>2548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3798</v>
      </c>
      <c r="B349" s="78" t="s">
        <v>4835</v>
      </c>
      <c r="C349" s="607" t="s">
        <v>4836</v>
      </c>
      <c r="D349" s="521">
        <v>4455201.0</v>
      </c>
      <c r="E349" s="521" t="s">
        <v>95</v>
      </c>
      <c r="F349" s="521" t="s">
        <v>29</v>
      </c>
      <c r="G349" s="521" t="s">
        <v>3971</v>
      </c>
      <c r="H349" s="521" t="str">
        <f>IFERROR(VLOOKUP(G349,'Cadastro de assessores'!A:B,2,FALSE),"Não Cadastrado")</f>
        <v>16459</v>
      </c>
      <c r="I349" s="521"/>
      <c r="J349" s="51" t="s">
        <v>180</v>
      </c>
      <c r="K349" s="521" t="s">
        <v>2545</v>
      </c>
      <c r="L349" s="609">
        <v>44097.0</v>
      </c>
      <c r="M349" s="609">
        <v>44097.0</v>
      </c>
      <c r="N349" s="609">
        <v>44210.0</v>
      </c>
      <c r="O349" s="521" t="s">
        <v>3802</v>
      </c>
      <c r="P349" s="603">
        <v>0.02</v>
      </c>
      <c r="Q349" s="610" t="s">
        <v>4837</v>
      </c>
      <c r="R349" s="604"/>
      <c r="S349" s="521" t="str">
        <f t="shared" si="37"/>
        <v/>
      </c>
      <c r="T349" s="521" t="s">
        <v>99</v>
      </c>
      <c r="U349" s="521" t="s">
        <v>2573</v>
      </c>
      <c r="V349" s="521" t="s">
        <v>29</v>
      </c>
      <c r="W349" s="605" t="s">
        <v>3808</v>
      </c>
      <c r="X349" s="605" t="s">
        <v>3808</v>
      </c>
      <c r="Y349" s="605" t="s">
        <v>3808</v>
      </c>
      <c r="Z349" s="605" t="s">
        <v>3808</v>
      </c>
      <c r="AA349" s="605" t="s">
        <v>3808</v>
      </c>
      <c r="AB349" s="605" t="s">
        <v>3808</v>
      </c>
      <c r="AC349" s="605" t="s">
        <v>3808</v>
      </c>
      <c r="AD349" s="605" t="s">
        <v>3808</v>
      </c>
      <c r="AE349" s="605" t="s">
        <v>3808</v>
      </c>
      <c r="AF349" s="605" t="s">
        <v>3808</v>
      </c>
      <c r="AG349" s="605" t="s">
        <v>3808</v>
      </c>
      <c r="AH349" s="605" t="s">
        <v>4838</v>
      </c>
      <c r="AI349" s="605" t="s">
        <v>4839</v>
      </c>
      <c r="AJ349" s="605" t="s">
        <v>4840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2548</v>
      </c>
      <c r="BE349" s="449" t="s">
        <v>2548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3798</v>
      </c>
      <c r="B350" s="78" t="s">
        <v>1677</v>
      </c>
      <c r="C350" s="563" t="s">
        <v>1675</v>
      </c>
      <c r="D350" s="565">
        <v>8598875.0</v>
      </c>
      <c r="E350" s="511" t="s">
        <v>18</v>
      </c>
      <c r="F350" s="511" t="s">
        <v>29</v>
      </c>
      <c r="G350" s="565" t="s">
        <v>946</v>
      </c>
      <c r="H350" s="600" t="str">
        <f>IFERROR(VLOOKUP(G350,'Cadastro de assessores'!A:B,2,FALSE),"Não Cadastrado")</f>
        <v>14739</v>
      </c>
      <c r="I350" s="600"/>
      <c r="J350" s="51" t="s">
        <v>3801</v>
      </c>
      <c r="K350" s="511" t="s">
        <v>97</v>
      </c>
      <c r="L350" s="614">
        <v>44699.0</v>
      </c>
      <c r="M350" s="614">
        <v>44708.0</v>
      </c>
      <c r="N350" s="565"/>
      <c r="O350" s="565" t="s">
        <v>4015</v>
      </c>
      <c r="P350" s="603">
        <v>0.02</v>
      </c>
      <c r="Q350" s="610" t="s">
        <v>4841</v>
      </c>
      <c r="R350" s="604"/>
      <c r="S350" s="521" t="str">
        <f t="shared" si="37"/>
        <v/>
      </c>
      <c r="T350" s="521" t="s">
        <v>99</v>
      </c>
      <c r="U350" s="565" t="s">
        <v>4319</v>
      </c>
      <c r="V350" s="521" t="s">
        <v>145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2548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3798</v>
      </c>
      <c r="B351" s="78" t="s">
        <v>1677</v>
      </c>
      <c r="C351" s="563" t="s">
        <v>1675</v>
      </c>
      <c r="D351" s="565">
        <v>8524764.0</v>
      </c>
      <c r="E351" s="511" t="s">
        <v>18</v>
      </c>
      <c r="F351" s="511" t="s">
        <v>29</v>
      </c>
      <c r="G351" s="565" t="s">
        <v>946</v>
      </c>
      <c r="H351" s="600" t="str">
        <f>IFERROR(VLOOKUP(G351,'Cadastro de assessores'!A:B,2,FALSE),"Não Cadastrado")</f>
        <v>14739</v>
      </c>
      <c r="I351" s="600"/>
      <c r="J351" s="51" t="s">
        <v>3801</v>
      </c>
      <c r="K351" s="511" t="s">
        <v>97</v>
      </c>
      <c r="L351" s="614">
        <v>44691.0</v>
      </c>
      <c r="M351" s="614">
        <v>44698.0</v>
      </c>
      <c r="N351" s="565"/>
      <c r="O351" s="565" t="s">
        <v>3818</v>
      </c>
      <c r="P351" s="603">
        <v>0.025</v>
      </c>
      <c r="Q351" s="610" t="s">
        <v>4841</v>
      </c>
      <c r="R351" s="604"/>
      <c r="S351" s="521" t="str">
        <f t="shared" si="37"/>
        <v>Qualificado</v>
      </c>
      <c r="T351" s="521" t="s">
        <v>99</v>
      </c>
      <c r="U351" s="565" t="s">
        <v>4319</v>
      </c>
      <c r="V351" s="565" t="s">
        <v>145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3798</v>
      </c>
      <c r="B352" s="78" t="s">
        <v>4842</v>
      </c>
      <c r="C352" s="678" t="s">
        <v>4843</v>
      </c>
      <c r="D352" s="679">
        <v>5686058.0</v>
      </c>
      <c r="E352" s="521" t="s">
        <v>18</v>
      </c>
      <c r="F352" s="510" t="s">
        <v>29</v>
      </c>
      <c r="G352" s="510" t="s">
        <v>4336</v>
      </c>
      <c r="H352" s="510" t="str">
        <f>IFERROR(VLOOKUP(G352,'Cadastro de assessores'!A:B,2,FALSE),"Não Cadastrado")</f>
        <v>16130</v>
      </c>
      <c r="I352" s="510"/>
      <c r="J352" s="51" t="s">
        <v>180</v>
      </c>
      <c r="K352" s="521" t="s">
        <v>2545</v>
      </c>
      <c r="L352" s="609">
        <v>44370.0</v>
      </c>
      <c r="M352" s="609">
        <v>44370.0</v>
      </c>
      <c r="N352" s="609">
        <v>44768.0</v>
      </c>
      <c r="O352" s="521" t="s">
        <v>3812</v>
      </c>
      <c r="P352" s="603">
        <v>0.007</v>
      </c>
      <c r="Q352" s="610" t="s">
        <v>4844</v>
      </c>
      <c r="R352" s="604"/>
      <c r="S352" s="521" t="str">
        <f t="shared" si="37"/>
        <v>Não Qualificado</v>
      </c>
      <c r="T352" s="521" t="s">
        <v>99</v>
      </c>
      <c r="U352" s="565" t="s">
        <v>2596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3798</v>
      </c>
      <c r="B353" s="78" t="s">
        <v>1685</v>
      </c>
      <c r="C353" s="607" t="s">
        <v>4845</v>
      </c>
      <c r="D353" s="521">
        <v>4899222.0</v>
      </c>
      <c r="E353" s="511" t="s">
        <v>18</v>
      </c>
      <c r="F353" s="511" t="s">
        <v>19</v>
      </c>
      <c r="G353" s="511" t="s">
        <v>207</v>
      </c>
      <c r="H353" s="600" t="str">
        <f>IFERROR(VLOOKUP(G353,'Cadastro de assessores'!A:B,2,FALSE),"Não Cadastrado")</f>
        <v>17831</v>
      </c>
      <c r="I353" s="600"/>
      <c r="J353" s="46" t="s">
        <v>97</v>
      </c>
      <c r="K353" s="511" t="s">
        <v>97</v>
      </c>
      <c r="L353" s="614">
        <v>44714.0</v>
      </c>
      <c r="M353" s="614">
        <v>44714.0</v>
      </c>
      <c r="N353" s="565"/>
      <c r="O353" s="565" t="s">
        <v>3818</v>
      </c>
      <c r="P353" s="603">
        <v>0.025</v>
      </c>
      <c r="Q353" s="610" t="s">
        <v>4846</v>
      </c>
      <c r="R353" s="604"/>
      <c r="S353" s="521" t="str">
        <f t="shared" si="37"/>
        <v/>
      </c>
      <c r="T353" s="521" t="s">
        <v>99</v>
      </c>
      <c r="U353" s="521" t="s">
        <v>2634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3798</v>
      </c>
      <c r="B354" s="78" t="s">
        <v>4847</v>
      </c>
      <c r="C354" s="607" t="s">
        <v>4848</v>
      </c>
      <c r="D354" s="521">
        <v>4402972.0</v>
      </c>
      <c r="E354" s="511" t="s">
        <v>2531</v>
      </c>
      <c r="F354" s="511" t="s">
        <v>29</v>
      </c>
      <c r="G354" s="511" t="s">
        <v>2531</v>
      </c>
      <c r="H354" s="511" t="str">
        <f>IFERROR(VLOOKUP(G354,'Cadastro de assessores'!A:B,2,FALSE),"Não Cadastrado")</f>
        <v>18986</v>
      </c>
      <c r="I354" s="511"/>
      <c r="J354" s="51" t="s">
        <v>3801</v>
      </c>
      <c r="K354" s="521" t="s">
        <v>140</v>
      </c>
      <c r="L354" s="601">
        <v>44063.0</v>
      </c>
      <c r="M354" s="601">
        <v>44068.0</v>
      </c>
      <c r="N354" s="521"/>
      <c r="O354" s="521" t="s">
        <v>3806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99</v>
      </c>
      <c r="U354" s="521" t="s">
        <v>3862</v>
      </c>
      <c r="V354" s="521" t="s">
        <v>29</v>
      </c>
      <c r="W354" s="605" t="s">
        <v>3808</v>
      </c>
      <c r="X354" s="605" t="s">
        <v>3808</v>
      </c>
      <c r="Y354" s="605" t="s">
        <v>3808</v>
      </c>
      <c r="Z354" s="605" t="s">
        <v>3808</v>
      </c>
      <c r="AA354" s="605" t="s">
        <v>3808</v>
      </c>
      <c r="AB354" s="605" t="s">
        <v>3808</v>
      </c>
      <c r="AC354" s="605" t="s">
        <v>3808</v>
      </c>
      <c r="AD354" s="605" t="s">
        <v>3808</v>
      </c>
      <c r="AE354" s="605" t="s">
        <v>3808</v>
      </c>
      <c r="AF354" s="605" t="s">
        <v>3808</v>
      </c>
      <c r="AG354" s="605" t="s">
        <v>4849</v>
      </c>
      <c r="AH354" s="605" t="s">
        <v>4850</v>
      </c>
      <c r="AI354" s="605" t="s">
        <v>4851</v>
      </c>
      <c r="AJ354" s="605" t="s">
        <v>4852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2548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3798</v>
      </c>
      <c r="B355" s="78" t="s">
        <v>4853</v>
      </c>
      <c r="C355" s="607" t="s">
        <v>4854</v>
      </c>
      <c r="D355" s="521">
        <v>4681835.0</v>
      </c>
      <c r="E355" s="521" t="s">
        <v>95</v>
      </c>
      <c r="F355" s="521" t="s">
        <v>29</v>
      </c>
      <c r="G355" s="521" t="s">
        <v>3971</v>
      </c>
      <c r="H355" s="521" t="str">
        <f>IFERROR(VLOOKUP(G355,'Cadastro de assessores'!A:B,2,FALSE),"Não Cadastrado")</f>
        <v>16459</v>
      </c>
      <c r="I355" s="521"/>
      <c r="J355" s="51" t="s">
        <v>180</v>
      </c>
      <c r="K355" s="521" t="s">
        <v>2545</v>
      </c>
      <c r="L355" s="609">
        <v>44204.0</v>
      </c>
      <c r="M355" s="609">
        <v>44204.0</v>
      </c>
      <c r="N355" s="609">
        <v>44713.0</v>
      </c>
      <c r="O355" s="521" t="s">
        <v>3802</v>
      </c>
      <c r="P355" s="603">
        <v>0.02</v>
      </c>
      <c r="Q355" s="610" t="s">
        <v>4855</v>
      </c>
      <c r="R355" s="604"/>
      <c r="S355" s="521" t="str">
        <f t="shared" si="37"/>
        <v>Não Qualificado</v>
      </c>
      <c r="T355" s="521" t="s">
        <v>99</v>
      </c>
      <c r="U355" s="521" t="s">
        <v>2605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2548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3798</v>
      </c>
      <c r="B356" s="78" t="s">
        <v>4856</v>
      </c>
      <c r="C356" s="607" t="s">
        <v>4857</v>
      </c>
      <c r="D356" s="521">
        <v>4557602.0</v>
      </c>
      <c r="E356" s="511" t="s">
        <v>95</v>
      </c>
      <c r="F356" s="511" t="s">
        <v>29</v>
      </c>
      <c r="G356" s="511" t="s">
        <v>4065</v>
      </c>
      <c r="H356" s="511" t="str">
        <f>IFERROR(VLOOKUP(G356,'Cadastro de assessores'!A:B,2,FALSE),"Não Cadastrado")</f>
        <v>17243</v>
      </c>
      <c r="I356" s="511"/>
      <c r="J356" s="51" t="s">
        <v>3801</v>
      </c>
      <c r="K356" s="511" t="s">
        <v>97</v>
      </c>
      <c r="L356" s="601">
        <v>44165.0</v>
      </c>
      <c r="M356" s="601">
        <v>44169.0</v>
      </c>
      <c r="N356" s="521"/>
      <c r="O356" s="521" t="s">
        <v>3802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99</v>
      </c>
      <c r="U356" s="521" t="s">
        <v>2562</v>
      </c>
      <c r="V356" s="521" t="s">
        <v>29</v>
      </c>
      <c r="W356" s="605" t="s">
        <v>3808</v>
      </c>
      <c r="X356" s="605" t="s">
        <v>3808</v>
      </c>
      <c r="Y356" s="605" t="s">
        <v>3808</v>
      </c>
      <c r="Z356" s="605" t="s">
        <v>3808</v>
      </c>
      <c r="AA356" s="605" t="s">
        <v>3808</v>
      </c>
      <c r="AB356" s="605" t="s">
        <v>3808</v>
      </c>
      <c r="AC356" s="605" t="s">
        <v>3808</v>
      </c>
      <c r="AD356" s="605" t="s">
        <v>3808</v>
      </c>
      <c r="AE356" s="605" t="s">
        <v>3808</v>
      </c>
      <c r="AF356" s="605" t="s">
        <v>3808</v>
      </c>
      <c r="AG356" s="605" t="s">
        <v>3808</v>
      </c>
      <c r="AH356" s="605" t="s">
        <v>3808</v>
      </c>
      <c r="AI356" s="605" t="s">
        <v>3808</v>
      </c>
      <c r="AJ356" s="605" t="s">
        <v>3808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3798</v>
      </c>
      <c r="B357" s="78" t="s">
        <v>4858</v>
      </c>
      <c r="C357" s="563" t="s">
        <v>1732</v>
      </c>
      <c r="D357" s="477">
        <v>8993002.0</v>
      </c>
      <c r="E357" s="521" t="s">
        <v>18</v>
      </c>
      <c r="F357" s="510" t="s">
        <v>19</v>
      </c>
      <c r="G357" s="521" t="s">
        <v>113</v>
      </c>
      <c r="H357" s="511" t="str">
        <f>IFERROR(VLOOKUP(G357,'Cadastro de assessores'!A:B,2,FALSE),"Não Cadastrado")</f>
        <v>18890</v>
      </c>
      <c r="I357" s="511"/>
      <c r="J357" s="51" t="s">
        <v>3801</v>
      </c>
      <c r="K357" s="521" t="s">
        <v>97</v>
      </c>
      <c r="L357" s="609">
        <v>44768.0</v>
      </c>
      <c r="M357" s="609">
        <v>44769.0</v>
      </c>
      <c r="N357" s="566"/>
      <c r="O357" s="565" t="s">
        <v>4859</v>
      </c>
      <c r="P357" s="603">
        <v>0.01</v>
      </c>
      <c r="Q357" s="224" t="s">
        <v>3910</v>
      </c>
      <c r="R357" s="604"/>
      <c r="S357" s="521"/>
      <c r="T357" s="521" t="s">
        <v>99</v>
      </c>
      <c r="U357" s="489"/>
      <c r="V357" s="521" t="s">
        <v>174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3798</v>
      </c>
      <c r="B358" s="78" t="s">
        <v>4858</v>
      </c>
      <c r="C358" s="563" t="s">
        <v>1732</v>
      </c>
      <c r="D358" s="680">
        <v>8688674.0</v>
      </c>
      <c r="E358" s="521" t="s">
        <v>18</v>
      </c>
      <c r="F358" s="510" t="s">
        <v>19</v>
      </c>
      <c r="G358" s="521" t="s">
        <v>113</v>
      </c>
      <c r="H358" s="511" t="str">
        <f>IFERROR(VLOOKUP(G358,'Cadastro de assessores'!A:B,2,FALSE),"Não Cadastrado")</f>
        <v>18890</v>
      </c>
      <c r="I358" s="511"/>
      <c r="J358" s="51" t="s">
        <v>3801</v>
      </c>
      <c r="K358" s="521" t="s">
        <v>97</v>
      </c>
      <c r="L358" s="609">
        <v>44713.0</v>
      </c>
      <c r="M358" s="609">
        <v>44714.0</v>
      </c>
      <c r="N358" s="566"/>
      <c r="O358" s="565" t="s">
        <v>4457</v>
      </c>
      <c r="P358" s="603">
        <v>0.012</v>
      </c>
      <c r="Q358" s="224" t="s">
        <v>3910</v>
      </c>
      <c r="R358" s="604"/>
      <c r="S358" s="521" t="s">
        <v>110</v>
      </c>
      <c r="T358" s="521" t="s">
        <v>99</v>
      </c>
      <c r="U358" s="489" t="s">
        <v>2634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2548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3798</v>
      </c>
      <c r="B359" s="78" t="s">
        <v>4860</v>
      </c>
      <c r="C359" s="563" t="s">
        <v>4861</v>
      </c>
      <c r="D359" s="565">
        <v>5593800.0</v>
      </c>
      <c r="E359" s="521" t="s">
        <v>18</v>
      </c>
      <c r="F359" s="510" t="s">
        <v>19</v>
      </c>
      <c r="G359" s="521" t="s">
        <v>250</v>
      </c>
      <c r="H359" s="565" t="str">
        <f>IFERROR(VLOOKUP(G359,'Cadastro de assessores'!A:B,2,FALSE),"Não Cadastrado")</f>
        <v>18009</v>
      </c>
      <c r="I359" s="565"/>
      <c r="J359" s="51" t="s">
        <v>180</v>
      </c>
      <c r="K359" s="521" t="s">
        <v>2545</v>
      </c>
      <c r="L359" s="609">
        <v>44344.0</v>
      </c>
      <c r="M359" s="609">
        <v>44344.0</v>
      </c>
      <c r="N359" s="566">
        <v>44711.0</v>
      </c>
      <c r="O359" s="565" t="s">
        <v>3802</v>
      </c>
      <c r="P359" s="603">
        <v>0.02</v>
      </c>
      <c r="Q359" s="224" t="s">
        <v>4862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99</v>
      </c>
      <c r="U359" s="489" t="s">
        <v>2601</v>
      </c>
      <c r="V359" s="521" t="s">
        <v>145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2548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3798</v>
      </c>
      <c r="B360" s="78" t="s">
        <v>4863</v>
      </c>
      <c r="C360" s="563" t="s">
        <v>4864</v>
      </c>
      <c r="D360" s="565">
        <v>6493585.0</v>
      </c>
      <c r="E360" s="511" t="s">
        <v>95</v>
      </c>
      <c r="F360" s="600" t="s">
        <v>29</v>
      </c>
      <c r="G360" s="511" t="s">
        <v>3865</v>
      </c>
      <c r="H360" s="617" t="str">
        <f>IFERROR(VLOOKUP(G360,'Cadastro de assessores'!A:B,2,FALSE),"Não Cadastrado")</f>
        <v>1298</v>
      </c>
      <c r="I360" s="617"/>
      <c r="J360" s="51" t="s">
        <v>3801</v>
      </c>
      <c r="K360" s="511" t="s">
        <v>97</v>
      </c>
      <c r="L360" s="601">
        <v>44449.0</v>
      </c>
      <c r="M360" s="601">
        <v>44452.0</v>
      </c>
      <c r="N360" s="617"/>
      <c r="O360" s="617" t="s">
        <v>3814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99</v>
      </c>
      <c r="U360" s="477" t="s">
        <v>4090</v>
      </c>
      <c r="V360" s="521" t="s">
        <v>145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3798</v>
      </c>
      <c r="B361" s="78" t="s">
        <v>4865</v>
      </c>
      <c r="C361" s="563" t="s">
        <v>4866</v>
      </c>
      <c r="D361" s="565">
        <v>6980115.0</v>
      </c>
      <c r="E361" s="565" t="s">
        <v>18</v>
      </c>
      <c r="F361" s="565" t="s">
        <v>19</v>
      </c>
      <c r="G361" s="565" t="s">
        <v>4130</v>
      </c>
      <c r="H361" s="565" t="str">
        <f>IFERROR(VLOOKUP(G361,'Cadastro de assessores'!A:B,2,FALSE),"Não Cadastrado")</f>
        <v>14294</v>
      </c>
      <c r="I361" s="565"/>
      <c r="J361" s="51" t="s">
        <v>180</v>
      </c>
      <c r="K361" s="521" t="s">
        <v>2545</v>
      </c>
      <c r="L361" s="608">
        <v>44517.0</v>
      </c>
      <c r="M361" s="608">
        <v>44517.0</v>
      </c>
      <c r="N361" s="566">
        <v>44816.0</v>
      </c>
      <c r="O361" s="565" t="s">
        <v>3847</v>
      </c>
      <c r="P361" s="603">
        <v>0.008</v>
      </c>
      <c r="Q361" s="481" t="s">
        <v>4867</v>
      </c>
      <c r="R361" s="604"/>
      <c r="S361" s="521" t="str">
        <f t="shared" si="38"/>
        <v>Não Qualificado</v>
      </c>
      <c r="T361" s="521" t="s">
        <v>99</v>
      </c>
      <c r="U361" s="477" t="s">
        <v>4868</v>
      </c>
      <c r="V361" s="521" t="s">
        <v>145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3798</v>
      </c>
      <c r="B362" s="78" t="s">
        <v>4869</v>
      </c>
      <c r="C362" s="563" t="s">
        <v>4870</v>
      </c>
      <c r="D362" s="565">
        <v>7719774.0</v>
      </c>
      <c r="E362" s="511" t="s">
        <v>95</v>
      </c>
      <c r="F362" s="600" t="s">
        <v>29</v>
      </c>
      <c r="G362" s="511" t="s">
        <v>3856</v>
      </c>
      <c r="H362" s="617" t="str">
        <f>IFERROR(VLOOKUP(G362,'Cadastro de assessores'!A:B,2,FALSE),"Não Cadastrado")</f>
        <v>1441</v>
      </c>
      <c r="I362" s="617"/>
      <c r="J362" s="51" t="s">
        <v>180</v>
      </c>
      <c r="K362" s="511" t="s">
        <v>97</v>
      </c>
      <c r="L362" s="601">
        <v>44585.0</v>
      </c>
      <c r="M362" s="601">
        <v>44599.0</v>
      </c>
      <c r="N362" s="644">
        <v>44886.0</v>
      </c>
      <c r="O362" s="565" t="s">
        <v>3847</v>
      </c>
      <c r="P362" s="603">
        <v>0.008</v>
      </c>
      <c r="Q362" s="224" t="s">
        <v>4871</v>
      </c>
      <c r="R362" s="604"/>
      <c r="S362" s="521" t="str">
        <f t="shared" si="38"/>
        <v>Não Qualificado</v>
      </c>
      <c r="T362" s="521" t="s">
        <v>99</v>
      </c>
      <c r="U362" s="565" t="s">
        <v>2923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3798</v>
      </c>
      <c r="B363" s="78" t="s">
        <v>1749</v>
      </c>
      <c r="C363" s="563" t="s">
        <v>4872</v>
      </c>
      <c r="D363" s="565">
        <v>6604192.0</v>
      </c>
      <c r="E363" s="511" t="s">
        <v>18</v>
      </c>
      <c r="F363" s="600" t="s">
        <v>29</v>
      </c>
      <c r="G363" s="511" t="s">
        <v>693</v>
      </c>
      <c r="H363" s="511" t="str">
        <f>IFERROR(VLOOKUP(G363,'Cadastro de assessores'!A:B,2,FALSE),"Não Cadastrado")</f>
        <v>18467</v>
      </c>
      <c r="I363" s="511"/>
      <c r="J363" s="51" t="s">
        <v>3801</v>
      </c>
      <c r="K363" s="511" t="s">
        <v>97</v>
      </c>
      <c r="L363" s="601">
        <v>44460.0</v>
      </c>
      <c r="M363" s="601">
        <v>44460.0</v>
      </c>
      <c r="N363" s="565"/>
      <c r="O363" s="565" t="s">
        <v>3812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99</v>
      </c>
      <c r="U363" s="565" t="s">
        <v>4873</v>
      </c>
      <c r="V363" s="521" t="s">
        <v>145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3798</v>
      </c>
      <c r="B364" s="78" t="s">
        <v>1755</v>
      </c>
      <c r="C364" s="563" t="s">
        <v>4874</v>
      </c>
      <c r="D364" s="565">
        <v>6065019.0</v>
      </c>
      <c r="E364" s="511" t="s">
        <v>18</v>
      </c>
      <c r="F364" s="510" t="s">
        <v>19</v>
      </c>
      <c r="G364" s="521" t="s">
        <v>113</v>
      </c>
      <c r="H364" s="511" t="str">
        <f>IFERROR(VLOOKUP(G364,'Cadastro de assessores'!A:B,2,FALSE),"Não Cadastrado")</f>
        <v>18890</v>
      </c>
      <c r="I364" s="511"/>
      <c r="J364" s="51" t="s">
        <v>3801</v>
      </c>
      <c r="K364" s="521" t="s">
        <v>97</v>
      </c>
      <c r="L364" s="609">
        <v>44746.0</v>
      </c>
      <c r="M364" s="609">
        <v>44749.0</v>
      </c>
      <c r="N364" s="521"/>
      <c r="O364" s="521" t="s">
        <v>3812</v>
      </c>
      <c r="P364" s="603">
        <v>0.007</v>
      </c>
      <c r="Q364" s="610" t="s">
        <v>3910</v>
      </c>
      <c r="R364" s="604"/>
      <c r="S364" s="521" t="s">
        <v>110</v>
      </c>
      <c r="T364" s="521" t="s">
        <v>99</v>
      </c>
      <c r="U364" s="521" t="s">
        <v>2634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2548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3798</v>
      </c>
      <c r="B365" s="78" t="s">
        <v>1759</v>
      </c>
      <c r="C365" s="563" t="s">
        <v>1756</v>
      </c>
      <c r="D365" s="565">
        <v>8688629.0</v>
      </c>
      <c r="E365" s="521" t="s">
        <v>18</v>
      </c>
      <c r="F365" s="510" t="s">
        <v>19</v>
      </c>
      <c r="G365" s="521" t="s">
        <v>113</v>
      </c>
      <c r="H365" s="511" t="str">
        <f>IFERROR(VLOOKUP(G365,'Cadastro de assessores'!A:B,2,FALSE),"Não Cadastrado")</f>
        <v>18890</v>
      </c>
      <c r="I365" s="511"/>
      <c r="J365" s="51" t="s">
        <v>3801</v>
      </c>
      <c r="K365" s="521" t="s">
        <v>97</v>
      </c>
      <c r="L365" s="609">
        <v>44712.0</v>
      </c>
      <c r="M365" s="609">
        <v>44714.0</v>
      </c>
      <c r="N365" s="521"/>
      <c r="O365" s="521" t="s">
        <v>4457</v>
      </c>
      <c r="P365" s="603">
        <v>0.012</v>
      </c>
      <c r="Q365" s="610" t="s">
        <v>3910</v>
      </c>
      <c r="R365" s="604"/>
      <c r="S365" s="521"/>
      <c r="T365" s="521" t="s">
        <v>99</v>
      </c>
      <c r="U365" s="521" t="s">
        <v>2634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2548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3798</v>
      </c>
      <c r="B366" s="78" t="s">
        <v>1764</v>
      </c>
      <c r="C366" s="607" t="s">
        <v>1761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3801</v>
      </c>
      <c r="K366" s="521"/>
      <c r="L366" s="609">
        <v>44826.0</v>
      </c>
      <c r="M366" s="609">
        <v>44832.0</v>
      </c>
      <c r="N366" s="521"/>
      <c r="O366" s="521" t="s">
        <v>3812</v>
      </c>
      <c r="P366" s="603">
        <v>0.01</v>
      </c>
      <c r="Q366" s="610" t="s">
        <v>4875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3798</v>
      </c>
      <c r="B367" s="78" t="s">
        <v>4876</v>
      </c>
      <c r="C367" s="607" t="s">
        <v>4877</v>
      </c>
      <c r="D367" s="521">
        <v>4488691.0</v>
      </c>
      <c r="E367" s="511" t="s">
        <v>18</v>
      </c>
      <c r="F367" s="511" t="s">
        <v>29</v>
      </c>
      <c r="G367" s="511" t="s">
        <v>3805</v>
      </c>
      <c r="H367" s="511" t="str">
        <f>IFERROR(VLOOKUP(G367,'Cadastro de assessores'!A:B,2,FALSE),"Não Cadastrado")</f>
        <v>17679</v>
      </c>
      <c r="I367" s="511"/>
      <c r="J367" s="51" t="s">
        <v>3801</v>
      </c>
      <c r="K367" s="521" t="s">
        <v>140</v>
      </c>
      <c r="L367" s="521" t="s">
        <v>2582</v>
      </c>
      <c r="M367" s="630" t="s">
        <v>4173</v>
      </c>
      <c r="N367" s="521"/>
      <c r="O367" s="521" t="s">
        <v>3814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99</v>
      </c>
      <c r="U367" s="521" t="s">
        <v>2584</v>
      </c>
      <c r="V367" s="521" t="s">
        <v>29</v>
      </c>
      <c r="W367" s="605" t="s">
        <v>3808</v>
      </c>
      <c r="X367" s="605" t="s">
        <v>3808</v>
      </c>
      <c r="Y367" s="605" t="s">
        <v>3808</v>
      </c>
      <c r="Z367" s="605" t="s">
        <v>3808</v>
      </c>
      <c r="AA367" s="605" t="s">
        <v>3808</v>
      </c>
      <c r="AB367" s="605" t="s">
        <v>3808</v>
      </c>
      <c r="AC367" s="605" t="s">
        <v>3808</v>
      </c>
      <c r="AD367" s="605" t="s">
        <v>3808</v>
      </c>
      <c r="AE367" s="605" t="s">
        <v>3808</v>
      </c>
      <c r="AF367" s="605" t="s">
        <v>3808</v>
      </c>
      <c r="AG367" s="605" t="s">
        <v>3808</v>
      </c>
      <c r="AH367" s="605" t="s">
        <v>3808</v>
      </c>
      <c r="AI367" s="605" t="s">
        <v>3808</v>
      </c>
      <c r="AJ367" s="605" t="s">
        <v>3808</v>
      </c>
      <c r="AK367" s="449" t="s">
        <v>2582</v>
      </c>
      <c r="AL367" s="449"/>
      <c r="AM367" s="449" t="s">
        <v>2582</v>
      </c>
      <c r="AN367" s="449" t="s">
        <v>2582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2548</v>
      </c>
      <c r="BE367" s="449" t="s">
        <v>2548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3798</v>
      </c>
      <c r="B368" s="78" t="s">
        <v>1780</v>
      </c>
      <c r="C368" s="607" t="s">
        <v>4878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3801</v>
      </c>
      <c r="K368" s="511" t="s">
        <v>97</v>
      </c>
      <c r="L368" s="601">
        <v>44673.0</v>
      </c>
      <c r="M368" s="601">
        <v>44673.0</v>
      </c>
      <c r="N368" s="565"/>
      <c r="O368" s="565" t="s">
        <v>3814</v>
      </c>
      <c r="P368" s="603">
        <v>0.012</v>
      </c>
      <c r="Q368" s="481" t="s">
        <v>4879</v>
      </c>
      <c r="R368" s="604"/>
      <c r="S368" s="521" t="str">
        <f t="shared" si="39"/>
        <v>Não Qualificado</v>
      </c>
      <c r="T368" s="521" t="s">
        <v>99</v>
      </c>
      <c r="U368" s="565" t="s">
        <v>2634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3798</v>
      </c>
      <c r="B369" s="78" t="s">
        <v>1792</v>
      </c>
      <c r="C369" s="563" t="s">
        <v>4880</v>
      </c>
      <c r="D369" s="565">
        <v>6000381.0</v>
      </c>
      <c r="E369" s="511" t="s">
        <v>95</v>
      </c>
      <c r="F369" s="511" t="s">
        <v>29</v>
      </c>
      <c r="G369" s="511" t="s">
        <v>162</v>
      </c>
      <c r="H369" s="511">
        <f>IFERROR(VLOOKUP(G369,'Cadastro de assessores'!A:B,2,FALSE),"Não Cadastrado")</f>
        <v>12344</v>
      </c>
      <c r="I369" s="511"/>
      <c r="J369" s="51" t="s">
        <v>3801</v>
      </c>
      <c r="K369" s="511" t="s">
        <v>97</v>
      </c>
      <c r="L369" s="601">
        <v>44404.0</v>
      </c>
      <c r="M369" s="601">
        <v>44404.0</v>
      </c>
      <c r="N369" s="521"/>
      <c r="O369" s="521" t="s">
        <v>3814</v>
      </c>
      <c r="P369" s="603">
        <v>0.012</v>
      </c>
      <c r="Q369" s="224" t="s">
        <v>4881</v>
      </c>
      <c r="R369" s="604"/>
      <c r="S369" s="521" t="str">
        <f t="shared" si="39"/>
        <v>Não Qualificado</v>
      </c>
      <c r="T369" s="521" t="s">
        <v>99</v>
      </c>
      <c r="U369" s="565" t="s">
        <v>2596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3798</v>
      </c>
      <c r="B370" s="78" t="s">
        <v>4882</v>
      </c>
      <c r="C370" s="563" t="s">
        <v>4883</v>
      </c>
      <c r="D370" s="565">
        <v>3081966.0</v>
      </c>
      <c r="E370" s="511" t="s">
        <v>18</v>
      </c>
      <c r="F370" s="511" t="s">
        <v>29</v>
      </c>
      <c r="G370" s="511" t="s">
        <v>366</v>
      </c>
      <c r="H370" s="565" t="str">
        <f>IFERROR(VLOOKUP(G370,'Cadastro de assessores'!A:B,2,FALSE),"Não Cadastrado")</f>
        <v>18993</v>
      </c>
      <c r="I370" s="565"/>
      <c r="J370" s="51" t="s">
        <v>3801</v>
      </c>
      <c r="K370" s="511" t="s">
        <v>97</v>
      </c>
      <c r="L370" s="602">
        <v>44488.0</v>
      </c>
      <c r="M370" s="602">
        <v>44498.0</v>
      </c>
      <c r="N370" s="565"/>
      <c r="O370" s="565" t="s">
        <v>3812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99</v>
      </c>
      <c r="U370" s="565" t="s">
        <v>2646</v>
      </c>
      <c r="V370" s="521" t="s">
        <v>780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3798</v>
      </c>
      <c r="B371" s="78" t="s">
        <v>4884</v>
      </c>
      <c r="C371" s="611" t="s">
        <v>4885</v>
      </c>
      <c r="D371" s="511">
        <v>4848711.0</v>
      </c>
      <c r="E371" s="511" t="s">
        <v>95</v>
      </c>
      <c r="F371" s="511" t="s">
        <v>29</v>
      </c>
      <c r="G371" s="511" t="s">
        <v>4062</v>
      </c>
      <c r="H371" s="511" t="str">
        <f>IFERROR(VLOOKUP(G371,'Cadastro de assessores'!A:B,2,FALSE),"Não Cadastrado")</f>
        <v>15049</v>
      </c>
      <c r="I371" s="511"/>
      <c r="J371" s="51" t="s">
        <v>3801</v>
      </c>
      <c r="K371" s="511" t="s">
        <v>97</v>
      </c>
      <c r="L371" s="601">
        <v>44236.0</v>
      </c>
      <c r="M371" s="601">
        <v>44236.0</v>
      </c>
      <c r="N371" s="521"/>
      <c r="O371" s="521" t="s">
        <v>3814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99</v>
      </c>
      <c r="U371" s="521" t="s">
        <v>2584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3808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3798</v>
      </c>
      <c r="B372" s="78" t="s">
        <v>3673</v>
      </c>
      <c r="C372" s="607" t="s">
        <v>3671</v>
      </c>
      <c r="D372" s="521">
        <v>3064790.0</v>
      </c>
      <c r="E372" s="521" t="s">
        <v>18</v>
      </c>
      <c r="F372" s="521" t="s">
        <v>29</v>
      </c>
      <c r="G372" s="521" t="s">
        <v>693</v>
      </c>
      <c r="H372" s="521" t="str">
        <f>IFERROR(VLOOKUP(G372,'Cadastro de assessores'!A:B,2,FALSE),"Não Cadastrado")</f>
        <v>18467</v>
      </c>
      <c r="I372" s="521"/>
      <c r="J372" s="51" t="s">
        <v>180</v>
      </c>
      <c r="K372" s="521" t="s">
        <v>2545</v>
      </c>
      <c r="L372" s="609">
        <v>43699.0</v>
      </c>
      <c r="M372" s="609">
        <v>43699.0</v>
      </c>
      <c r="N372" s="521"/>
      <c r="O372" s="521" t="s">
        <v>3806</v>
      </c>
      <c r="P372" s="603">
        <v>0.015</v>
      </c>
      <c r="Q372" s="610" t="s">
        <v>4886</v>
      </c>
      <c r="R372" s="604"/>
      <c r="S372" s="521" t="str">
        <f t="shared" si="39"/>
        <v>Não Qualificado</v>
      </c>
      <c r="T372" s="521" t="s">
        <v>99</v>
      </c>
      <c r="U372" s="521" t="s">
        <v>2823</v>
      </c>
      <c r="V372" s="521" t="s">
        <v>19</v>
      </c>
      <c r="W372" s="605" t="s">
        <v>4887</v>
      </c>
      <c r="X372" s="605"/>
      <c r="Y372" s="605" t="s">
        <v>4888</v>
      </c>
      <c r="Z372" s="605" t="s">
        <v>3808</v>
      </c>
      <c r="AA372" s="605" t="s">
        <v>3808</v>
      </c>
      <c r="AB372" s="605" t="s">
        <v>3808</v>
      </c>
      <c r="AC372" s="605" t="s">
        <v>3808</v>
      </c>
      <c r="AD372" s="605" t="s">
        <v>3808</v>
      </c>
      <c r="AE372" s="605" t="s">
        <v>3808</v>
      </c>
      <c r="AF372" s="605" t="s">
        <v>3808</v>
      </c>
      <c r="AG372" s="605" t="s">
        <v>3808</v>
      </c>
      <c r="AH372" s="605"/>
      <c r="AI372" s="605"/>
      <c r="AJ372" s="605"/>
      <c r="AK372" s="449"/>
      <c r="AL372" s="449"/>
      <c r="AM372" s="449" t="s">
        <v>2582</v>
      </c>
      <c r="AN372" s="449" t="s">
        <v>2582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2548</v>
      </c>
      <c r="BE372" s="449" t="s">
        <v>2548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3798</v>
      </c>
      <c r="B373" s="78" t="s">
        <v>1799</v>
      </c>
      <c r="C373" s="635" t="s">
        <v>4889</v>
      </c>
      <c r="D373" s="613">
        <v>188081.0</v>
      </c>
      <c r="E373" s="600" t="s">
        <v>18</v>
      </c>
      <c r="F373" s="600" t="s">
        <v>29</v>
      </c>
      <c r="G373" s="511" t="s">
        <v>135</v>
      </c>
      <c r="H373" s="521">
        <f>IFERROR(VLOOKUP(G373,'Cadastro de assessores'!A:B,2,FALSE),"Não Cadastrado")</f>
        <v>12332</v>
      </c>
      <c r="I373" s="521"/>
      <c r="J373" s="51" t="s">
        <v>3801</v>
      </c>
      <c r="K373" s="511" t="s">
        <v>97</v>
      </c>
      <c r="L373" s="609">
        <v>44770.0</v>
      </c>
      <c r="M373" s="609">
        <v>44774.0</v>
      </c>
      <c r="N373" s="521"/>
      <c r="O373" s="521" t="s">
        <v>3812</v>
      </c>
      <c r="P373" s="603">
        <v>0.007</v>
      </c>
      <c r="Q373" s="642"/>
      <c r="R373" s="604"/>
      <c r="S373" s="521"/>
      <c r="T373" s="521"/>
      <c r="U373" s="521"/>
      <c r="V373" s="521" t="s">
        <v>145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3798</v>
      </c>
      <c r="B374" s="78" t="s">
        <v>1804</v>
      </c>
      <c r="C374" s="635" t="s">
        <v>1801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3801</v>
      </c>
      <c r="K374" s="511" t="s">
        <v>97</v>
      </c>
      <c r="L374" s="609">
        <v>44596.0</v>
      </c>
      <c r="M374" s="609">
        <v>44614.0</v>
      </c>
      <c r="N374" s="521"/>
      <c r="O374" s="521" t="s">
        <v>3806</v>
      </c>
      <c r="P374" s="603">
        <v>0.015</v>
      </c>
      <c r="Q374" s="610" t="s">
        <v>4890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99</v>
      </c>
      <c r="U374" s="521" t="s">
        <v>2634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3798</v>
      </c>
      <c r="B375" s="78">
        <v>7.31212665E9</v>
      </c>
      <c r="C375" s="607" t="s">
        <v>4891</v>
      </c>
      <c r="D375" s="521">
        <v>4854627.0</v>
      </c>
      <c r="E375" s="521" t="s">
        <v>18</v>
      </c>
      <c r="F375" s="521" t="s">
        <v>19</v>
      </c>
      <c r="G375" s="521" t="s">
        <v>250</v>
      </c>
      <c r="H375" s="521" t="str">
        <f>IFERROR(VLOOKUP(G375,'Cadastro de assessores'!A:B,2,FALSE),"Não Cadastrado")</f>
        <v>18009</v>
      </c>
      <c r="I375" s="521"/>
      <c r="J375" s="51" t="s">
        <v>180</v>
      </c>
      <c r="K375" s="521" t="s">
        <v>2545</v>
      </c>
      <c r="L375" s="609">
        <v>44237.0</v>
      </c>
      <c r="M375" s="609">
        <v>44237.0</v>
      </c>
      <c r="N375" s="609">
        <v>44613.0</v>
      </c>
      <c r="O375" s="521" t="s">
        <v>3806</v>
      </c>
      <c r="P375" s="603">
        <v>0.015</v>
      </c>
      <c r="Q375" s="610" t="s">
        <v>4892</v>
      </c>
      <c r="R375" s="604"/>
      <c r="S375" s="521" t="str">
        <f t="shared" si="40"/>
        <v/>
      </c>
      <c r="T375" s="521" t="s">
        <v>99</v>
      </c>
      <c r="U375" s="521" t="s">
        <v>2601</v>
      </c>
      <c r="V375" s="521" t="s">
        <v>145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2548</v>
      </c>
      <c r="BE375" s="449" t="s">
        <v>2548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3798</v>
      </c>
      <c r="B376" s="78" t="s">
        <v>4893</v>
      </c>
      <c r="C376" s="563" t="s">
        <v>4894</v>
      </c>
      <c r="D376" s="565">
        <v>5378763.0</v>
      </c>
      <c r="E376" s="521" t="s">
        <v>18</v>
      </c>
      <c r="F376" s="510" t="s">
        <v>19</v>
      </c>
      <c r="G376" s="521" t="s">
        <v>250</v>
      </c>
      <c r="H376" s="510" t="str">
        <f>IFERROR(VLOOKUP(G376,'Cadastro de assessores'!A:B,2,FALSE),"Não Cadastrado")</f>
        <v>18009</v>
      </c>
      <c r="I376" s="510"/>
      <c r="J376" s="51" t="s">
        <v>180</v>
      </c>
      <c r="K376" s="521" t="s">
        <v>2545</v>
      </c>
      <c r="L376" s="521" t="s">
        <v>2582</v>
      </c>
      <c r="M376" s="521" t="s">
        <v>2582</v>
      </c>
      <c r="N376" s="609">
        <v>44619.0</v>
      </c>
      <c r="O376" s="521" t="s">
        <v>3818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99</v>
      </c>
      <c r="U376" s="521" t="s">
        <v>2601</v>
      </c>
      <c r="V376" s="521" t="s">
        <v>145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2548</v>
      </c>
      <c r="BE376" s="449" t="s">
        <v>2548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3798</v>
      </c>
      <c r="B377" s="78" t="s">
        <v>4895</v>
      </c>
      <c r="C377" s="563" t="s">
        <v>4896</v>
      </c>
      <c r="D377" s="565">
        <v>5947531.0</v>
      </c>
      <c r="E377" s="511" t="s">
        <v>18</v>
      </c>
      <c r="F377" s="600" t="s">
        <v>19</v>
      </c>
      <c r="G377" s="511" t="s">
        <v>250</v>
      </c>
      <c r="H377" s="600" t="str">
        <f>IFERROR(VLOOKUP(G377,'Cadastro de assessores'!A:B,2,FALSE),"Não Cadastrado")</f>
        <v>18009</v>
      </c>
      <c r="I377" s="600"/>
      <c r="J377" s="51" t="s">
        <v>3801</v>
      </c>
      <c r="K377" s="521" t="s">
        <v>140</v>
      </c>
      <c r="L377" s="521" t="s">
        <v>2582</v>
      </c>
      <c r="M377" s="630" t="s">
        <v>4173</v>
      </c>
      <c r="N377" s="565"/>
      <c r="O377" s="565" t="s">
        <v>3818</v>
      </c>
      <c r="P377" s="603">
        <v>0.025</v>
      </c>
      <c r="Q377" s="481"/>
      <c r="R377" s="604"/>
      <c r="S377" s="521" t="str">
        <f t="shared" si="40"/>
        <v/>
      </c>
      <c r="T377" s="521" t="s">
        <v>99</v>
      </c>
      <c r="U377" s="521" t="s">
        <v>2601</v>
      </c>
      <c r="V377" s="521" t="s">
        <v>145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2548</v>
      </c>
      <c r="BE377" s="449" t="s">
        <v>2548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3798</v>
      </c>
      <c r="B378" s="78" t="s">
        <v>4897</v>
      </c>
      <c r="C378" s="563" t="s">
        <v>4898</v>
      </c>
      <c r="D378" s="565">
        <v>5655163.0</v>
      </c>
      <c r="E378" s="521" t="s">
        <v>18</v>
      </c>
      <c r="F378" s="510" t="s">
        <v>19</v>
      </c>
      <c r="G378" s="510" t="s">
        <v>250</v>
      </c>
      <c r="H378" s="510" t="str">
        <f>IFERROR(VLOOKUP(G378,'Cadastro de assessores'!A:B,2,FALSE),"Não Cadastrado")</f>
        <v>18009</v>
      </c>
      <c r="I378" s="510"/>
      <c r="J378" s="51" t="s">
        <v>180</v>
      </c>
      <c r="K378" s="521" t="s">
        <v>2545</v>
      </c>
      <c r="L378" s="609"/>
      <c r="M378" s="609">
        <v>44369.0</v>
      </c>
      <c r="N378" s="644">
        <v>44545.0</v>
      </c>
      <c r="O378" s="565" t="s">
        <v>3818</v>
      </c>
      <c r="P378" s="603">
        <v>0.025</v>
      </c>
      <c r="Q378" s="634" t="s">
        <v>4899</v>
      </c>
      <c r="R378" s="604"/>
      <c r="S378" s="521" t="str">
        <f t="shared" si="40"/>
        <v>Não Qualificado</v>
      </c>
      <c r="T378" s="521" t="s">
        <v>99</v>
      </c>
      <c r="U378" s="477" t="s">
        <v>4900</v>
      </c>
      <c r="V378" s="521" t="s">
        <v>145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2548</v>
      </c>
      <c r="BE378" s="449" t="s">
        <v>2548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3798</v>
      </c>
      <c r="B379" s="78" t="s">
        <v>4901</v>
      </c>
      <c r="C379" s="635" t="s">
        <v>4902</v>
      </c>
      <c r="D379" s="617">
        <v>7048589.0</v>
      </c>
      <c r="E379" s="511" t="s">
        <v>18</v>
      </c>
      <c r="F379" s="600" t="s">
        <v>19</v>
      </c>
      <c r="G379" s="511" t="s">
        <v>207</v>
      </c>
      <c r="H379" s="600" t="str">
        <f>IFERROR(VLOOKUP(G379,'Cadastro de assessores'!A:B,2,FALSE),"Não Cadastrado")</f>
        <v>17831</v>
      </c>
      <c r="I379" s="600"/>
      <c r="J379" s="51" t="s">
        <v>3801</v>
      </c>
      <c r="K379" s="521" t="s">
        <v>97</v>
      </c>
      <c r="L379" s="601">
        <v>44508.0</v>
      </c>
      <c r="M379" s="601">
        <v>44508.0</v>
      </c>
      <c r="N379" s="565"/>
      <c r="O379" s="565" t="s">
        <v>3814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99</v>
      </c>
      <c r="U379" s="521" t="s">
        <v>2823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3798</v>
      </c>
      <c r="B380" s="78" t="s">
        <v>4903</v>
      </c>
      <c r="C380" s="635" t="s">
        <v>4904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3801</v>
      </c>
      <c r="K380" s="521"/>
      <c r="L380" s="602"/>
      <c r="M380" s="511"/>
      <c r="N380" s="565"/>
      <c r="O380" s="565" t="s">
        <v>3806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3798</v>
      </c>
      <c r="B381" s="78" t="s">
        <v>4905</v>
      </c>
      <c r="C381" s="635" t="s">
        <v>4906</v>
      </c>
      <c r="D381" s="600">
        <v>9281869.0</v>
      </c>
      <c r="E381" s="511" t="s">
        <v>18</v>
      </c>
      <c r="F381" s="600" t="s">
        <v>170</v>
      </c>
      <c r="G381" s="511" t="s">
        <v>4907</v>
      </c>
      <c r="H381" s="600">
        <f>IFERROR(VLOOKUP(G381,'Cadastro de assessores'!A:B,2,FALSE),"Não Cadastrado")</f>
        <v>12360</v>
      </c>
      <c r="I381" s="600"/>
      <c r="J381" s="51" t="s">
        <v>180</v>
      </c>
      <c r="K381" s="521"/>
      <c r="L381" s="602">
        <v>44831.0</v>
      </c>
      <c r="M381" s="602">
        <v>44831.0</v>
      </c>
      <c r="N381" s="565"/>
      <c r="O381" s="565" t="s">
        <v>3818</v>
      </c>
      <c r="P381" s="603">
        <v>0.025</v>
      </c>
      <c r="Q381" s="224" t="s">
        <v>4908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3798</v>
      </c>
      <c r="B382" s="78" t="s">
        <v>1820</v>
      </c>
      <c r="C382" s="635" t="s">
        <v>1818</v>
      </c>
      <c r="D382" s="600">
        <v>4006849.0</v>
      </c>
      <c r="E382" s="511" t="s">
        <v>18</v>
      </c>
      <c r="F382" s="600" t="s">
        <v>19</v>
      </c>
      <c r="G382" s="511" t="s">
        <v>250</v>
      </c>
      <c r="H382" s="600" t="str">
        <f>IFERROR(VLOOKUP(G382,'Cadastro de assessores'!A:B,2,FALSE),"Não Cadastrado")</f>
        <v>18009</v>
      </c>
      <c r="I382" s="600"/>
      <c r="J382" s="51" t="s">
        <v>3801</v>
      </c>
      <c r="K382" s="521" t="s">
        <v>97</v>
      </c>
      <c r="L382" s="602">
        <v>44517.0</v>
      </c>
      <c r="M382" s="602">
        <v>44517.0</v>
      </c>
      <c r="N382" s="565"/>
      <c r="O382" s="565" t="s">
        <v>3806</v>
      </c>
      <c r="P382" s="603">
        <v>0.015</v>
      </c>
      <c r="Q382" s="224" t="s">
        <v>4072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99</v>
      </c>
      <c r="U382" s="565" t="s">
        <v>4073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3798</v>
      </c>
      <c r="B383" s="78" t="s">
        <v>4909</v>
      </c>
      <c r="C383" s="607" t="s">
        <v>4910</v>
      </c>
      <c r="D383" s="521">
        <v>4017894.0</v>
      </c>
      <c r="E383" s="521" t="s">
        <v>18</v>
      </c>
      <c r="F383" s="521" t="s">
        <v>29</v>
      </c>
      <c r="G383" s="521" t="s">
        <v>4294</v>
      </c>
      <c r="H383" s="521" t="str">
        <f>IFERROR(VLOOKUP(G383,'Cadastro de assessores'!A:B,2,FALSE),"Não Cadastrado")</f>
        <v>12846</v>
      </c>
      <c r="I383" s="521"/>
      <c r="J383" s="51" t="s">
        <v>180</v>
      </c>
      <c r="K383" s="521" t="s">
        <v>2545</v>
      </c>
      <c r="L383" s="609"/>
      <c r="M383" s="609">
        <v>44291.0</v>
      </c>
      <c r="N383" s="609">
        <v>44378.0</v>
      </c>
      <c r="O383" s="521" t="s">
        <v>3818</v>
      </c>
      <c r="P383" s="603">
        <v>0.01</v>
      </c>
      <c r="Q383" s="610" t="s">
        <v>4295</v>
      </c>
      <c r="R383" s="604"/>
      <c r="S383" s="521" t="str">
        <f t="shared" si="41"/>
        <v>Não Qualificado</v>
      </c>
      <c r="T383" s="521" t="s">
        <v>99</v>
      </c>
      <c r="U383" s="521" t="s">
        <v>2823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2548</v>
      </c>
      <c r="BE383" s="449" t="s">
        <v>2548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3798</v>
      </c>
      <c r="B384" s="78" t="s">
        <v>2796</v>
      </c>
      <c r="C384" s="607" t="s">
        <v>4911</v>
      </c>
      <c r="D384" s="521">
        <v>2172838.0</v>
      </c>
      <c r="E384" s="521" t="s">
        <v>18</v>
      </c>
      <c r="F384" s="521" t="s">
        <v>29</v>
      </c>
      <c r="G384" s="521" t="s">
        <v>2785</v>
      </c>
      <c r="H384" s="521" t="str">
        <f>IFERROR(VLOOKUP(G384,'Cadastro de assessores'!A:B,2,FALSE),"Não Cadastrado")</f>
        <v>18236</v>
      </c>
      <c r="I384" s="521"/>
      <c r="J384" s="51" t="s">
        <v>180</v>
      </c>
      <c r="K384" s="521" t="s">
        <v>2545</v>
      </c>
      <c r="L384" s="609"/>
      <c r="M384" s="609">
        <v>43671.0</v>
      </c>
      <c r="N384" s="521" t="s">
        <v>3893</v>
      </c>
      <c r="O384" s="521" t="s">
        <v>3818</v>
      </c>
      <c r="P384" s="603">
        <v>1.0E-4</v>
      </c>
      <c r="Q384" s="523" t="s">
        <v>3894</v>
      </c>
      <c r="R384" s="604"/>
      <c r="S384" s="521" t="str">
        <f t="shared" si="41"/>
        <v>Não Qualificado</v>
      </c>
      <c r="T384" s="521" t="s">
        <v>362</v>
      </c>
      <c r="U384" s="521" t="s">
        <v>2584</v>
      </c>
      <c r="V384" s="521" t="s">
        <v>29</v>
      </c>
      <c r="W384" s="605" t="s">
        <v>4912</v>
      </c>
      <c r="X384" s="605"/>
      <c r="Y384" s="605" t="s">
        <v>4913</v>
      </c>
      <c r="Z384" s="605" t="s">
        <v>3808</v>
      </c>
      <c r="AA384" s="605" t="s">
        <v>3808</v>
      </c>
      <c r="AB384" s="605" t="s">
        <v>3808</v>
      </c>
      <c r="AC384" s="605" t="s">
        <v>3808</v>
      </c>
      <c r="AD384" s="605" t="s">
        <v>3808</v>
      </c>
      <c r="AE384" s="605" t="s">
        <v>3808</v>
      </c>
      <c r="AF384" s="605" t="s">
        <v>3808</v>
      </c>
      <c r="AG384" s="605" t="s">
        <v>3808</v>
      </c>
      <c r="AH384" s="605"/>
      <c r="AI384" s="605" t="s">
        <v>3808</v>
      </c>
      <c r="AJ384" s="605"/>
      <c r="AK384" s="449"/>
      <c r="AL384" s="449"/>
      <c r="AM384" s="449" t="s">
        <v>2582</v>
      </c>
      <c r="AN384" s="449" t="s">
        <v>2582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2548</v>
      </c>
      <c r="BE384" s="449" t="s">
        <v>2548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3798</v>
      </c>
      <c r="B385" s="78" t="s">
        <v>4914</v>
      </c>
      <c r="C385" s="607" t="s">
        <v>4915</v>
      </c>
      <c r="D385" s="521">
        <v>6683617.0</v>
      </c>
      <c r="E385" s="521" t="s">
        <v>18</v>
      </c>
      <c r="F385" s="521" t="s">
        <v>19</v>
      </c>
      <c r="G385" s="510" t="s">
        <v>250</v>
      </c>
      <c r="H385" s="521" t="str">
        <f>IFERROR(VLOOKUP(G385,'Cadastro de assessores'!A:B,2,FALSE),"Não Cadastrado")</f>
        <v>18009</v>
      </c>
      <c r="I385" s="521"/>
      <c r="J385" s="51" t="s">
        <v>180</v>
      </c>
      <c r="K385" s="521" t="s">
        <v>2545</v>
      </c>
      <c r="L385" s="609"/>
      <c r="M385" s="609">
        <v>44463.0</v>
      </c>
      <c r="N385" s="609">
        <v>44678.0</v>
      </c>
      <c r="O385" s="521" t="s">
        <v>4015</v>
      </c>
      <c r="P385" s="603">
        <v>0.02</v>
      </c>
      <c r="Q385" s="224" t="s">
        <v>4916</v>
      </c>
      <c r="R385" s="604"/>
      <c r="S385" s="521" t="str">
        <f t="shared" si="41"/>
        <v>Não Qualificado</v>
      </c>
      <c r="T385" s="521" t="s">
        <v>99</v>
      </c>
      <c r="U385" s="565" t="s">
        <v>4917</v>
      </c>
      <c r="V385" s="521" t="s">
        <v>3886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2548</v>
      </c>
      <c r="BE385" s="449" t="s">
        <v>2548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3798</v>
      </c>
      <c r="B386" s="78" t="s">
        <v>1829</v>
      </c>
      <c r="C386" s="607" t="s">
        <v>4918</v>
      </c>
      <c r="D386" s="521">
        <v>2587496.0</v>
      </c>
      <c r="E386" s="521" t="s">
        <v>18</v>
      </c>
      <c r="F386" s="521" t="s">
        <v>19</v>
      </c>
      <c r="G386" s="510" t="s">
        <v>207</v>
      </c>
      <c r="H386" s="521"/>
      <c r="I386" s="521"/>
      <c r="J386" s="51" t="s">
        <v>180</v>
      </c>
      <c r="K386" s="521"/>
      <c r="L386" s="609"/>
      <c r="M386" s="609">
        <v>44861.0</v>
      </c>
      <c r="N386" s="609"/>
      <c r="O386" s="521" t="s">
        <v>4919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3798</v>
      </c>
      <c r="B387" s="78" t="s">
        <v>4920</v>
      </c>
      <c r="C387" s="607" t="s">
        <v>4921</v>
      </c>
      <c r="D387" s="521">
        <v>4742129.0</v>
      </c>
      <c r="E387" s="521" t="s">
        <v>18</v>
      </c>
      <c r="F387" s="521" t="s">
        <v>1800</v>
      </c>
      <c r="G387" s="510" t="s">
        <v>250</v>
      </c>
      <c r="H387" s="521" t="str">
        <f>IFERROR(VLOOKUP(G387,'Cadastro de assessores'!A:B,2,FALSE),"Não Cadastrado")</f>
        <v>18009</v>
      </c>
      <c r="I387" s="521"/>
      <c r="J387" s="51" t="s">
        <v>180</v>
      </c>
      <c r="K387" s="521" t="s">
        <v>2545</v>
      </c>
      <c r="L387" s="609"/>
      <c r="M387" s="609">
        <v>44207.0</v>
      </c>
      <c r="N387" s="609">
        <v>44648.0</v>
      </c>
      <c r="O387" s="521" t="s">
        <v>4007</v>
      </c>
      <c r="P387" s="603">
        <v>0.02</v>
      </c>
      <c r="Q387" s="610" t="s">
        <v>4922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99</v>
      </c>
      <c r="U387" s="565" t="s">
        <v>2601</v>
      </c>
      <c r="V387" s="521" t="s">
        <v>145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2548</v>
      </c>
      <c r="BE387" s="449" t="s">
        <v>2548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3798</v>
      </c>
      <c r="B388" s="78" t="s">
        <v>4920</v>
      </c>
      <c r="C388" s="607" t="s">
        <v>4921</v>
      </c>
      <c r="D388" s="521">
        <v>4782053.0</v>
      </c>
      <c r="E388" s="521" t="s">
        <v>18</v>
      </c>
      <c r="F388" s="521" t="s">
        <v>1800</v>
      </c>
      <c r="G388" s="510" t="s">
        <v>250</v>
      </c>
      <c r="H388" s="521" t="str">
        <f>IFERROR(VLOOKUP(G388,'Cadastro de assessores'!A:B,2,FALSE),"Não Cadastrado")</f>
        <v>18009</v>
      </c>
      <c r="I388" s="521"/>
      <c r="J388" s="51" t="s">
        <v>180</v>
      </c>
      <c r="K388" s="521" t="s">
        <v>2545</v>
      </c>
      <c r="L388" s="609"/>
      <c r="M388" s="609">
        <v>44216.0</v>
      </c>
      <c r="N388" s="609">
        <v>44648.0</v>
      </c>
      <c r="O388" s="521" t="s">
        <v>3847</v>
      </c>
      <c r="P388" s="603">
        <v>0.008</v>
      </c>
      <c r="Q388" s="610" t="s">
        <v>4923</v>
      </c>
      <c r="R388" s="604"/>
      <c r="S388" s="521" t="str">
        <f t="shared" si="42"/>
        <v/>
      </c>
      <c r="T388" s="521" t="s">
        <v>99</v>
      </c>
      <c r="U388" s="565" t="s">
        <v>2601</v>
      </c>
      <c r="V388" s="521" t="s">
        <v>145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2548</v>
      </c>
      <c r="BE388" s="449" t="s">
        <v>2548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3798</v>
      </c>
      <c r="B389" s="78" t="s">
        <v>1835</v>
      </c>
      <c r="C389" s="607" t="s">
        <v>4924</v>
      </c>
      <c r="D389" s="600">
        <v>5663320.0</v>
      </c>
      <c r="E389" s="511" t="s">
        <v>18</v>
      </c>
      <c r="F389" s="600" t="s">
        <v>29</v>
      </c>
      <c r="G389" s="600" t="s">
        <v>4925</v>
      </c>
      <c r="H389" s="600">
        <f>IFERROR(VLOOKUP(G389,'Cadastro de assessores'!A:B,2,FALSE),"Não Cadastrado")</f>
        <v>12338</v>
      </c>
      <c r="I389" s="600"/>
      <c r="J389" s="51" t="s">
        <v>3801</v>
      </c>
      <c r="K389" s="511" t="s">
        <v>97</v>
      </c>
      <c r="L389" s="601">
        <v>44385.0</v>
      </c>
      <c r="M389" s="601">
        <v>44385.0</v>
      </c>
      <c r="N389" s="565"/>
      <c r="O389" s="565" t="s">
        <v>3847</v>
      </c>
      <c r="P389" s="603">
        <v>0.008</v>
      </c>
      <c r="Q389" s="481" t="s">
        <v>4926</v>
      </c>
      <c r="R389" s="604"/>
      <c r="S389" s="521" t="str">
        <f t="shared" si="42"/>
        <v>Não Qualificado</v>
      </c>
      <c r="T389" s="521" t="s">
        <v>99</v>
      </c>
      <c r="U389" s="565" t="s">
        <v>2573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3798</v>
      </c>
      <c r="B390" s="78" t="s">
        <v>1835</v>
      </c>
      <c r="C390" s="607" t="s">
        <v>4924</v>
      </c>
      <c r="D390" s="521">
        <v>2660830.0</v>
      </c>
      <c r="E390" s="511" t="s">
        <v>18</v>
      </c>
      <c r="F390" s="511" t="s">
        <v>29</v>
      </c>
      <c r="G390" s="511" t="s">
        <v>162</v>
      </c>
      <c r="H390" s="511">
        <f>IFERROR(VLOOKUP(G390,'Cadastro de assessores'!A:B,2,FALSE),"Não Cadastrado")</f>
        <v>12344</v>
      </c>
      <c r="I390" s="511"/>
      <c r="J390" s="51" t="s">
        <v>3801</v>
      </c>
      <c r="K390" s="511" t="s">
        <v>97</v>
      </c>
      <c r="L390" s="601">
        <v>43741.0</v>
      </c>
      <c r="M390" s="601">
        <v>43741.0</v>
      </c>
      <c r="N390" s="521"/>
      <c r="O390" s="521" t="s">
        <v>4486</v>
      </c>
      <c r="P390" s="603">
        <v>0.007</v>
      </c>
      <c r="Q390" s="481" t="s">
        <v>4926</v>
      </c>
      <c r="R390" s="604"/>
      <c r="S390" s="521" t="str">
        <f t="shared" si="42"/>
        <v>Não Qualificado</v>
      </c>
      <c r="T390" s="521" t="s">
        <v>99</v>
      </c>
      <c r="U390" s="565" t="s">
        <v>2573</v>
      </c>
      <c r="V390" s="521" t="s">
        <v>29</v>
      </c>
      <c r="W390" s="605" t="s">
        <v>4927</v>
      </c>
      <c r="X390" s="467"/>
      <c r="Y390" s="605" t="s">
        <v>4928</v>
      </c>
      <c r="Z390" s="605" t="s">
        <v>4929</v>
      </c>
      <c r="AA390" s="605" t="s">
        <v>4930</v>
      </c>
      <c r="AB390" s="605" t="s">
        <v>4931</v>
      </c>
      <c r="AC390" s="605" t="s">
        <v>4932</v>
      </c>
      <c r="AD390" s="605" t="s">
        <v>4933</v>
      </c>
      <c r="AE390" s="605" t="s">
        <v>4934</v>
      </c>
      <c r="AF390" s="605" t="s">
        <v>4935</v>
      </c>
      <c r="AG390" s="605" t="s">
        <v>4936</v>
      </c>
      <c r="AH390" s="605" t="s">
        <v>4937</v>
      </c>
      <c r="AI390" s="605" t="s">
        <v>4938</v>
      </c>
      <c r="AJ390" s="605" t="s">
        <v>4939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3798</v>
      </c>
      <c r="B391" s="78" t="s">
        <v>1835</v>
      </c>
      <c r="C391" s="607" t="s">
        <v>4924</v>
      </c>
      <c r="D391" s="613">
        <v>7878590.0</v>
      </c>
      <c r="E391" s="600" t="s">
        <v>18</v>
      </c>
      <c r="F391" s="600" t="s">
        <v>29</v>
      </c>
      <c r="G391" s="511" t="s">
        <v>162</v>
      </c>
      <c r="H391" s="511">
        <f>IFERROR(VLOOKUP(G391,'Cadastro de assessores'!A:B,2,FALSE),"Não Cadastrado")</f>
        <v>12344</v>
      </c>
      <c r="I391" s="511"/>
      <c r="J391" s="51" t="s">
        <v>3801</v>
      </c>
      <c r="K391" s="521" t="s">
        <v>140</v>
      </c>
      <c r="L391" s="521" t="s">
        <v>2582</v>
      </c>
      <c r="M391" s="630" t="s">
        <v>4173</v>
      </c>
      <c r="N391" s="565"/>
      <c r="O391" s="565" t="s">
        <v>4940</v>
      </c>
      <c r="P391" s="603">
        <v>0.01</v>
      </c>
      <c r="Q391" s="481" t="s">
        <v>4926</v>
      </c>
      <c r="R391" s="604"/>
      <c r="S391" s="521" t="str">
        <f t="shared" si="42"/>
        <v>Não Qualificado</v>
      </c>
      <c r="T391" s="521" t="s">
        <v>99</v>
      </c>
      <c r="U391" s="565" t="s">
        <v>2573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2548</v>
      </c>
      <c r="BE391" s="449" t="s">
        <v>2548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3798</v>
      </c>
      <c r="B392" s="78" t="s">
        <v>1840</v>
      </c>
      <c r="C392" s="635" t="s">
        <v>4941</v>
      </c>
      <c r="D392" s="617">
        <v>7273700.0</v>
      </c>
      <c r="E392" s="511" t="s">
        <v>18</v>
      </c>
      <c r="F392" s="600" t="s">
        <v>19</v>
      </c>
      <c r="G392" s="617" t="s">
        <v>250</v>
      </c>
      <c r="H392" s="600" t="str">
        <f>IFERROR(VLOOKUP(G392,'Cadastro de assessores'!A:B,2,FALSE),"Não Cadastrado")</f>
        <v>18009</v>
      </c>
      <c r="I392" s="600"/>
      <c r="J392" s="51" t="s">
        <v>3801</v>
      </c>
      <c r="K392" s="511" t="s">
        <v>97</v>
      </c>
      <c r="L392" s="601">
        <v>44532.0</v>
      </c>
      <c r="M392" s="601">
        <v>44536.0</v>
      </c>
      <c r="N392" s="617"/>
      <c r="O392" s="617" t="s">
        <v>3812</v>
      </c>
      <c r="P392" s="603">
        <v>0.007</v>
      </c>
      <c r="Q392" s="224" t="s">
        <v>4942</v>
      </c>
      <c r="R392" s="604"/>
      <c r="S392" s="521" t="str">
        <f t="shared" si="42"/>
        <v/>
      </c>
      <c r="T392" s="521" t="s">
        <v>362</v>
      </c>
      <c r="U392" s="565" t="s">
        <v>4459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3798</v>
      </c>
      <c r="B393" s="78" t="s">
        <v>4943</v>
      </c>
      <c r="C393" s="607" t="s">
        <v>4944</v>
      </c>
      <c r="D393" s="521">
        <v>4461414.0</v>
      </c>
      <c r="E393" s="521" t="s">
        <v>95</v>
      </c>
      <c r="F393" s="521" t="s">
        <v>29</v>
      </c>
      <c r="G393" s="521" t="s">
        <v>3641</v>
      </c>
      <c r="H393" s="521" t="str">
        <f>IFERROR(VLOOKUP(G393,'Cadastro de assessores'!A:B,2,FALSE),"Não Cadastrado")</f>
        <v>14574</v>
      </c>
      <c r="I393" s="521"/>
      <c r="J393" s="51" t="s">
        <v>180</v>
      </c>
      <c r="K393" s="521" t="s">
        <v>2545</v>
      </c>
      <c r="L393" s="609">
        <v>44090.0</v>
      </c>
      <c r="M393" s="609">
        <v>44090.0</v>
      </c>
      <c r="N393" s="609">
        <v>44408.0</v>
      </c>
      <c r="O393" s="521" t="s">
        <v>3814</v>
      </c>
      <c r="P393" s="603">
        <v>0.012</v>
      </c>
      <c r="Q393" s="634" t="s">
        <v>4945</v>
      </c>
      <c r="R393" s="604"/>
      <c r="S393" s="521" t="str">
        <f t="shared" si="42"/>
        <v/>
      </c>
      <c r="T393" s="521" t="s">
        <v>362</v>
      </c>
      <c r="U393" s="521" t="s">
        <v>2793</v>
      </c>
      <c r="V393" s="521" t="s">
        <v>29</v>
      </c>
      <c r="W393" s="605" t="s">
        <v>3808</v>
      </c>
      <c r="X393" s="605" t="s">
        <v>3808</v>
      </c>
      <c r="Y393" s="605" t="s">
        <v>3808</v>
      </c>
      <c r="Z393" s="605" t="s">
        <v>3808</v>
      </c>
      <c r="AA393" s="605" t="s">
        <v>3808</v>
      </c>
      <c r="AB393" s="605" t="s">
        <v>3808</v>
      </c>
      <c r="AC393" s="605" t="s">
        <v>3808</v>
      </c>
      <c r="AD393" s="605" t="s">
        <v>3808</v>
      </c>
      <c r="AE393" s="605" t="s">
        <v>3808</v>
      </c>
      <c r="AF393" s="605" t="s">
        <v>3808</v>
      </c>
      <c r="AG393" s="605" t="s">
        <v>3808</v>
      </c>
      <c r="AH393" s="605" t="s">
        <v>4946</v>
      </c>
      <c r="AI393" s="605" t="s">
        <v>4947</v>
      </c>
      <c r="AJ393" s="605" t="s">
        <v>4948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2548</v>
      </c>
      <c r="BE393" s="449" t="s">
        <v>2548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3798</v>
      </c>
      <c r="B394" s="78" t="s">
        <v>1863</v>
      </c>
      <c r="C394" s="635" t="s">
        <v>1860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3801</v>
      </c>
      <c r="K394" s="511" t="s">
        <v>97</v>
      </c>
      <c r="L394" s="614">
        <v>44613.0</v>
      </c>
      <c r="M394" s="614">
        <v>44613.0</v>
      </c>
      <c r="N394" s="489"/>
      <c r="O394" s="617" t="s">
        <v>4012</v>
      </c>
      <c r="P394" s="603">
        <v>0.012</v>
      </c>
      <c r="Q394" s="224" t="s">
        <v>4949</v>
      </c>
      <c r="R394" s="604"/>
      <c r="S394" s="521" t="str">
        <f t="shared" si="42"/>
        <v/>
      </c>
      <c r="T394" s="521" t="s">
        <v>99</v>
      </c>
      <c r="U394" s="521" t="s">
        <v>2634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3798</v>
      </c>
      <c r="B395" s="78" t="s">
        <v>1863</v>
      </c>
      <c r="C395" s="563" t="s">
        <v>1860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97</v>
      </c>
      <c r="K395" s="521" t="s">
        <v>97</v>
      </c>
      <c r="L395" s="682">
        <v>44682.0</v>
      </c>
      <c r="M395" s="682">
        <v>44682.0</v>
      </c>
      <c r="N395" s="510"/>
      <c r="O395" s="510" t="s">
        <v>3913</v>
      </c>
      <c r="P395" s="603">
        <v>0.008</v>
      </c>
      <c r="Q395" s="224" t="s">
        <v>4950</v>
      </c>
      <c r="R395" s="604"/>
      <c r="S395" s="521" t="str">
        <f t="shared" si="42"/>
        <v/>
      </c>
      <c r="T395" s="521" t="s">
        <v>99</v>
      </c>
      <c r="U395" s="521" t="s">
        <v>2634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3798</v>
      </c>
      <c r="B396" s="78" t="s">
        <v>1866</v>
      </c>
      <c r="C396" s="563" t="s">
        <v>4951</v>
      </c>
      <c r="D396" s="600">
        <v>5682953.0</v>
      </c>
      <c r="E396" s="511" t="s">
        <v>18</v>
      </c>
      <c r="F396" s="600" t="s">
        <v>29</v>
      </c>
      <c r="G396" s="600" t="s">
        <v>946</v>
      </c>
      <c r="H396" s="600" t="str">
        <f>IFERROR(VLOOKUP(G396,'Cadastro de assessores'!A:B,2,FALSE),"Não Cadastrado")</f>
        <v>14739</v>
      </c>
      <c r="I396" s="600"/>
      <c r="J396" s="46" t="s">
        <v>97</v>
      </c>
      <c r="K396" s="511" t="s">
        <v>97</v>
      </c>
      <c r="L396" s="601">
        <v>44453.0</v>
      </c>
      <c r="M396" s="601">
        <v>44424.0</v>
      </c>
      <c r="N396" s="521"/>
      <c r="O396" s="521" t="s">
        <v>3814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99</v>
      </c>
      <c r="U396" s="565" t="s">
        <v>3862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3798</v>
      </c>
      <c r="B397" s="78" t="s">
        <v>4952</v>
      </c>
      <c r="C397" s="607" t="s">
        <v>4953</v>
      </c>
      <c r="D397" s="521">
        <v>4719236.0</v>
      </c>
      <c r="E397" s="521" t="s">
        <v>18</v>
      </c>
      <c r="F397" s="521" t="s">
        <v>29</v>
      </c>
      <c r="G397" s="521" t="s">
        <v>3805</v>
      </c>
      <c r="H397" s="521" t="str">
        <f>IFERROR(VLOOKUP(G397,'Cadastro de assessores'!A:B,2,FALSE),"Não Cadastrado")</f>
        <v>17679</v>
      </c>
      <c r="I397" s="521"/>
      <c r="J397" s="51" t="s">
        <v>180</v>
      </c>
      <c r="K397" s="521" t="s">
        <v>2545</v>
      </c>
      <c r="L397" s="608">
        <v>44196.0</v>
      </c>
      <c r="M397" s="608">
        <v>44196.0</v>
      </c>
      <c r="N397" s="609">
        <v>44428.0</v>
      </c>
      <c r="O397" s="521" t="s">
        <v>3812</v>
      </c>
      <c r="P397" s="603">
        <v>0.007</v>
      </c>
      <c r="Q397" s="610" t="s">
        <v>4954</v>
      </c>
      <c r="R397" s="604"/>
      <c r="S397" s="521" t="str">
        <f t="shared" si="42"/>
        <v>Não Qualificado</v>
      </c>
      <c r="T397" s="521" t="s">
        <v>99</v>
      </c>
      <c r="U397" s="521" t="s">
        <v>4218</v>
      </c>
      <c r="V397" s="521" t="s">
        <v>3652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2548</v>
      </c>
      <c r="BE397" s="449" t="s">
        <v>2548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3798</v>
      </c>
      <c r="B398" s="78" t="s">
        <v>4955</v>
      </c>
      <c r="C398" s="607" t="s">
        <v>4956</v>
      </c>
      <c r="D398" s="521">
        <v>2749522.0</v>
      </c>
      <c r="E398" s="521" t="s">
        <v>95</v>
      </c>
      <c r="F398" s="521" t="s">
        <v>29</v>
      </c>
      <c r="G398" s="521" t="s">
        <v>3851</v>
      </c>
      <c r="H398" s="521" t="str">
        <f>IFERROR(VLOOKUP(G398,'Cadastro de assessores'!A:B,2,FALSE),"Não Cadastrado")</f>
        <v>12624</v>
      </c>
      <c r="I398" s="521"/>
      <c r="J398" s="46" t="s">
        <v>97</v>
      </c>
      <c r="K398" s="521" t="s">
        <v>97</v>
      </c>
      <c r="L398" s="608">
        <v>44771.0</v>
      </c>
      <c r="M398" s="608">
        <v>44771.0</v>
      </c>
      <c r="N398" s="609"/>
      <c r="O398" s="521" t="s">
        <v>3812</v>
      </c>
      <c r="P398" s="603">
        <v>0.007</v>
      </c>
      <c r="Q398" s="610"/>
      <c r="R398" s="604"/>
      <c r="S398" s="521"/>
      <c r="T398" s="521" t="s">
        <v>99</v>
      </c>
      <c r="U398" s="521" t="s">
        <v>2923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3798</v>
      </c>
      <c r="B399" s="78" t="s">
        <v>4957</v>
      </c>
      <c r="C399" s="563" t="s">
        <v>4958</v>
      </c>
      <c r="D399" s="510">
        <v>5606475.0</v>
      </c>
      <c r="E399" s="521" t="s">
        <v>18</v>
      </c>
      <c r="F399" s="510" t="s">
        <v>19</v>
      </c>
      <c r="G399" s="565" t="s">
        <v>4786</v>
      </c>
      <c r="H399" s="565" t="str">
        <f>IFERROR(VLOOKUP(G399,'Cadastro de assessores'!A:B,2,FALSE),"Não Cadastrado")</f>
        <v>1275</v>
      </c>
      <c r="I399" s="565"/>
      <c r="J399" s="51" t="s">
        <v>180</v>
      </c>
      <c r="K399" s="521" t="s">
        <v>2545</v>
      </c>
      <c r="L399" s="609">
        <v>44364.0</v>
      </c>
      <c r="M399" s="609">
        <v>44364.0</v>
      </c>
      <c r="N399" s="609">
        <v>44803.0</v>
      </c>
      <c r="O399" s="521" t="s">
        <v>3806</v>
      </c>
      <c r="P399" s="603">
        <v>0.015</v>
      </c>
      <c r="Q399" s="224" t="s">
        <v>4113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99</v>
      </c>
      <c r="U399" s="565" t="s">
        <v>4959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3798</v>
      </c>
      <c r="B400" s="78" t="s">
        <v>4960</v>
      </c>
      <c r="C400" s="607" t="s">
        <v>4961</v>
      </c>
      <c r="D400" s="521">
        <v>2214585.0</v>
      </c>
      <c r="E400" s="511" t="s">
        <v>95</v>
      </c>
      <c r="F400" s="511" t="s">
        <v>29</v>
      </c>
      <c r="G400" s="511" t="s">
        <v>3971</v>
      </c>
      <c r="H400" s="511" t="str">
        <f>IFERROR(VLOOKUP(G400,'Cadastro de assessores'!A:B,2,FALSE),"Não Cadastrado")</f>
        <v>16459</v>
      </c>
      <c r="I400" s="511"/>
      <c r="J400" s="51" t="s">
        <v>3801</v>
      </c>
      <c r="K400" s="521" t="s">
        <v>97</v>
      </c>
      <c r="L400" s="601">
        <v>44085.0</v>
      </c>
      <c r="M400" s="601">
        <v>44085.0</v>
      </c>
      <c r="N400" s="521"/>
      <c r="O400" s="521" t="s">
        <v>3802</v>
      </c>
      <c r="P400" s="603">
        <v>0.02</v>
      </c>
      <c r="Q400" s="224"/>
      <c r="R400" s="604"/>
      <c r="S400" s="521" t="str">
        <f t="shared" si="43"/>
        <v/>
      </c>
      <c r="T400" s="521" t="s">
        <v>99</v>
      </c>
      <c r="U400" s="521" t="s">
        <v>2562</v>
      </c>
      <c r="V400" s="521" t="s">
        <v>29</v>
      </c>
      <c r="W400" s="605" t="s">
        <v>3808</v>
      </c>
      <c r="X400" s="605" t="s">
        <v>3808</v>
      </c>
      <c r="Y400" s="605" t="s">
        <v>3808</v>
      </c>
      <c r="Z400" s="605" t="s">
        <v>3808</v>
      </c>
      <c r="AA400" s="605" t="s">
        <v>3808</v>
      </c>
      <c r="AB400" s="605" t="s">
        <v>3808</v>
      </c>
      <c r="AC400" s="605" t="s">
        <v>3808</v>
      </c>
      <c r="AD400" s="605" t="s">
        <v>3808</v>
      </c>
      <c r="AE400" s="605" t="s">
        <v>3808</v>
      </c>
      <c r="AF400" s="605" t="s">
        <v>3808</v>
      </c>
      <c r="AG400" s="605" t="s">
        <v>3808</v>
      </c>
      <c r="AH400" s="605" t="s">
        <v>4962</v>
      </c>
      <c r="AI400" s="605" t="s">
        <v>4963</v>
      </c>
      <c r="AJ400" s="605" t="s">
        <v>4964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3798</v>
      </c>
      <c r="B401" s="78" t="s">
        <v>4965</v>
      </c>
      <c r="C401" s="607" t="s">
        <v>4966</v>
      </c>
      <c r="D401" s="521">
        <v>4911406.0</v>
      </c>
      <c r="E401" s="511" t="s">
        <v>95</v>
      </c>
      <c r="F401" s="511" t="s">
        <v>29</v>
      </c>
      <c r="G401" s="511" t="s">
        <v>3641</v>
      </c>
      <c r="H401" s="511" t="str">
        <f>IFERROR(VLOOKUP(G401,'Cadastro de assessores'!A:B,2,FALSE),"Não Cadastrado")</f>
        <v>14574</v>
      </c>
      <c r="I401" s="511"/>
      <c r="J401" s="51" t="s">
        <v>3801</v>
      </c>
      <c r="K401" s="521" t="s">
        <v>140</v>
      </c>
      <c r="L401" s="521" t="s">
        <v>2582</v>
      </c>
      <c r="M401" s="630" t="s">
        <v>2581</v>
      </c>
      <c r="N401" s="565"/>
      <c r="O401" s="565" t="s">
        <v>3847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99</v>
      </c>
      <c r="U401" s="521" t="s">
        <v>2562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2582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2548</v>
      </c>
      <c r="BE401" s="449" t="s">
        <v>2548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3798</v>
      </c>
      <c r="B402" s="78" t="s">
        <v>4965</v>
      </c>
      <c r="C402" s="607" t="s">
        <v>4966</v>
      </c>
      <c r="D402" s="521">
        <v>4886679.0</v>
      </c>
      <c r="E402" s="521" t="s">
        <v>95</v>
      </c>
      <c r="F402" s="521" t="s">
        <v>29</v>
      </c>
      <c r="G402" s="521" t="s">
        <v>3641</v>
      </c>
      <c r="H402" s="521" t="str">
        <f>IFERROR(VLOOKUP(G402,'Cadastro de assessores'!A:B,2,FALSE),"Não Cadastrado")</f>
        <v>14574</v>
      </c>
      <c r="I402" s="521"/>
      <c r="J402" s="51" t="s">
        <v>180</v>
      </c>
      <c r="K402" s="521" t="s">
        <v>2545</v>
      </c>
      <c r="L402" s="609">
        <v>44256.0</v>
      </c>
      <c r="M402" s="609">
        <v>44256.0</v>
      </c>
      <c r="N402" s="609">
        <v>44691.0</v>
      </c>
      <c r="O402" s="521" t="s">
        <v>3806</v>
      </c>
      <c r="P402" s="603">
        <v>0.015</v>
      </c>
      <c r="Q402" s="224" t="s">
        <v>4967</v>
      </c>
      <c r="R402" s="604"/>
      <c r="S402" s="521" t="str">
        <f t="shared" si="43"/>
        <v/>
      </c>
      <c r="T402" s="521" t="s">
        <v>99</v>
      </c>
      <c r="U402" s="521" t="s">
        <v>2562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2548</v>
      </c>
      <c r="BE402" s="449" t="s">
        <v>2548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3798</v>
      </c>
      <c r="B403" s="78" t="s">
        <v>1899</v>
      </c>
      <c r="C403" s="563" t="s">
        <v>1896</v>
      </c>
      <c r="D403" s="565">
        <v>6675462.0</v>
      </c>
      <c r="E403" s="511" t="s">
        <v>18</v>
      </c>
      <c r="F403" s="511" t="s">
        <v>19</v>
      </c>
      <c r="G403" s="565" t="s">
        <v>113</v>
      </c>
      <c r="H403" s="511" t="str">
        <f>IFERROR(VLOOKUP(G403,'Cadastro de assessores'!A:B,2,FALSE),"Não Cadastrado")</f>
        <v>18890</v>
      </c>
      <c r="I403" s="511"/>
      <c r="J403" s="51" t="s">
        <v>3801</v>
      </c>
      <c r="K403" s="521" t="s">
        <v>97</v>
      </c>
      <c r="L403" s="601">
        <v>44684.0</v>
      </c>
      <c r="M403" s="601">
        <v>44686.0</v>
      </c>
      <c r="N403" s="565"/>
      <c r="O403" s="565" t="s">
        <v>3814</v>
      </c>
      <c r="P403" s="603">
        <v>0.012</v>
      </c>
      <c r="Q403" s="224" t="s">
        <v>3910</v>
      </c>
      <c r="R403" s="604"/>
      <c r="S403" s="521" t="str">
        <f t="shared" si="43"/>
        <v>Não Qualificado</v>
      </c>
      <c r="T403" s="521" t="s">
        <v>99</v>
      </c>
      <c r="U403" s="521" t="s">
        <v>2634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3798</v>
      </c>
      <c r="B404" s="78" t="s">
        <v>3336</v>
      </c>
      <c r="C404" s="607" t="s">
        <v>3334</v>
      </c>
      <c r="D404" s="521">
        <v>4457777.0</v>
      </c>
      <c r="E404" s="521" t="s">
        <v>2531</v>
      </c>
      <c r="F404" s="521" t="s">
        <v>29</v>
      </c>
      <c r="G404" s="521" t="s">
        <v>2531</v>
      </c>
      <c r="H404" s="521" t="str">
        <f>IFERROR(VLOOKUP(G404,'Cadastro de assessores'!A:B,2,FALSE),"Não Cadastrado")</f>
        <v>18986</v>
      </c>
      <c r="I404" s="521"/>
      <c r="J404" s="51" t="s">
        <v>180</v>
      </c>
      <c r="K404" s="521" t="s">
        <v>2545</v>
      </c>
      <c r="L404" s="608">
        <v>44151.0</v>
      </c>
      <c r="M404" s="608">
        <v>44151.0</v>
      </c>
      <c r="N404" s="608">
        <v>44543.0</v>
      </c>
      <c r="O404" s="521" t="s">
        <v>3806</v>
      </c>
      <c r="P404" s="603">
        <v>0.015</v>
      </c>
      <c r="Q404" s="224" t="s">
        <v>4968</v>
      </c>
      <c r="R404" s="604"/>
      <c r="S404" s="521" t="str">
        <f t="shared" si="43"/>
        <v>Não Qualificado</v>
      </c>
      <c r="T404" s="521" t="s">
        <v>99</v>
      </c>
      <c r="U404" s="521" t="s">
        <v>3337</v>
      </c>
      <c r="V404" s="521" t="s">
        <v>19</v>
      </c>
      <c r="W404" s="605" t="s">
        <v>3808</v>
      </c>
      <c r="X404" s="605" t="s">
        <v>3808</v>
      </c>
      <c r="Y404" s="605" t="s">
        <v>3808</v>
      </c>
      <c r="Z404" s="605" t="s">
        <v>3808</v>
      </c>
      <c r="AA404" s="605" t="s">
        <v>3808</v>
      </c>
      <c r="AB404" s="605" t="s">
        <v>3808</v>
      </c>
      <c r="AC404" s="605" t="s">
        <v>3808</v>
      </c>
      <c r="AD404" s="605" t="s">
        <v>3808</v>
      </c>
      <c r="AE404" s="605" t="s">
        <v>3808</v>
      </c>
      <c r="AF404" s="605" t="s">
        <v>3808</v>
      </c>
      <c r="AG404" s="605" t="s">
        <v>3808</v>
      </c>
      <c r="AH404" s="605" t="s">
        <v>3808</v>
      </c>
      <c r="AI404" s="605" t="s">
        <v>3808</v>
      </c>
      <c r="AJ404" s="605" t="s">
        <v>4969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2548</v>
      </c>
      <c r="BE404" s="449" t="s">
        <v>2548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3798</v>
      </c>
      <c r="B405" s="78" t="s">
        <v>1915</v>
      </c>
      <c r="C405" s="635" t="s">
        <v>1913</v>
      </c>
      <c r="D405" s="565">
        <v>7514118.0</v>
      </c>
      <c r="E405" s="511" t="s">
        <v>18</v>
      </c>
      <c r="F405" s="600" t="s">
        <v>19</v>
      </c>
      <c r="G405" s="617" t="s">
        <v>250</v>
      </c>
      <c r="H405" s="565" t="str">
        <f>IFERROR(VLOOKUP(G405,'Cadastro de assessores'!A:B,2,FALSE),"Não Cadastrado")</f>
        <v>18009</v>
      </c>
      <c r="I405" s="565"/>
      <c r="J405" s="51" t="s">
        <v>3801</v>
      </c>
      <c r="K405" s="521" t="s">
        <v>97</v>
      </c>
      <c r="L405" s="601">
        <v>44564.0</v>
      </c>
      <c r="M405" s="601">
        <v>44572.0</v>
      </c>
      <c r="N405" s="565"/>
      <c r="O405" s="565" t="s">
        <v>3812</v>
      </c>
      <c r="P405" s="603">
        <v>0.007</v>
      </c>
      <c r="Q405" s="224"/>
      <c r="R405" s="604"/>
      <c r="S405" s="521" t="str">
        <f t="shared" si="43"/>
        <v/>
      </c>
      <c r="T405" s="521" t="s">
        <v>362</v>
      </c>
      <c r="U405" s="521" t="s">
        <v>2634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3798</v>
      </c>
      <c r="B406" s="78" t="s">
        <v>1915</v>
      </c>
      <c r="C406" s="563" t="s">
        <v>1913</v>
      </c>
      <c r="D406" s="613">
        <v>7605641.0</v>
      </c>
      <c r="E406" s="511" t="s">
        <v>18</v>
      </c>
      <c r="F406" s="600" t="s">
        <v>19</v>
      </c>
      <c r="G406" s="617" t="s">
        <v>250</v>
      </c>
      <c r="H406" s="565" t="str">
        <f>IFERROR(VLOOKUP(G406,'Cadastro de assessores'!A:B,2,FALSE),"Não Cadastrado")</f>
        <v>18009</v>
      </c>
      <c r="I406" s="565"/>
      <c r="J406" s="51" t="s">
        <v>3801</v>
      </c>
      <c r="K406" s="521" t="s">
        <v>97</v>
      </c>
      <c r="L406" s="614">
        <v>44669.0</v>
      </c>
      <c r="M406" s="614">
        <v>44669.0</v>
      </c>
      <c r="N406" s="565"/>
      <c r="O406" s="565" t="s">
        <v>3812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362</v>
      </c>
      <c r="U406" s="521" t="s">
        <v>2634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3798</v>
      </c>
      <c r="B407" s="78" t="s">
        <v>4970</v>
      </c>
      <c r="C407" s="563" t="s">
        <v>4971</v>
      </c>
      <c r="D407" s="565">
        <v>515215.0</v>
      </c>
      <c r="E407" s="511" t="s">
        <v>18</v>
      </c>
      <c r="F407" s="600" t="s">
        <v>19</v>
      </c>
      <c r="G407" s="511" t="s">
        <v>250</v>
      </c>
      <c r="H407" s="565" t="str">
        <f>IFERROR(VLOOKUP(G407,'Cadastro de assessores'!A:B,2,FALSE),"Não Cadastrado")</f>
        <v>18009</v>
      </c>
      <c r="I407" s="565"/>
      <c r="J407" s="51" t="s">
        <v>3801</v>
      </c>
      <c r="K407" s="521" t="s">
        <v>140</v>
      </c>
      <c r="L407" s="601">
        <v>44349.0</v>
      </c>
      <c r="M407" s="601">
        <v>44349.0</v>
      </c>
      <c r="N407" s="521"/>
      <c r="O407" s="521" t="s">
        <v>4007</v>
      </c>
      <c r="P407" s="603">
        <v>0.02</v>
      </c>
      <c r="Q407" s="224" t="s">
        <v>4972</v>
      </c>
      <c r="R407" s="604"/>
      <c r="S407" s="521" t="str">
        <f t="shared" si="43"/>
        <v/>
      </c>
      <c r="T407" s="565" t="s">
        <v>99</v>
      </c>
      <c r="U407" s="565" t="s">
        <v>4090</v>
      </c>
      <c r="V407" s="565" t="s">
        <v>145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2548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3798</v>
      </c>
      <c r="B408" s="78" t="s">
        <v>4973</v>
      </c>
      <c r="C408" s="563" t="s">
        <v>4974</v>
      </c>
      <c r="D408" s="565">
        <v>6403193.0</v>
      </c>
      <c r="E408" s="521" t="s">
        <v>18</v>
      </c>
      <c r="F408" s="510" t="s">
        <v>29</v>
      </c>
      <c r="G408" s="510" t="s">
        <v>4336</v>
      </c>
      <c r="H408" s="510" t="str">
        <f>IFERROR(VLOOKUP(G408,'Cadastro de assessores'!A:B,2,FALSE),"Não Cadastrado")</f>
        <v>16130</v>
      </c>
      <c r="I408" s="510"/>
      <c r="J408" s="51" t="s">
        <v>180</v>
      </c>
      <c r="K408" s="521" t="s">
        <v>2545</v>
      </c>
      <c r="L408" s="566">
        <v>44434.0</v>
      </c>
      <c r="M408" s="566">
        <v>44434.0</v>
      </c>
      <c r="N408" s="566">
        <v>44764.0</v>
      </c>
      <c r="O408" s="565" t="s">
        <v>3812</v>
      </c>
      <c r="P408" s="603">
        <v>0.007</v>
      </c>
      <c r="Q408" s="224" t="s">
        <v>4975</v>
      </c>
      <c r="R408" s="604"/>
      <c r="S408" s="521" t="str">
        <f t="shared" si="43"/>
        <v>Qualificado</v>
      </c>
      <c r="T408" s="565" t="s">
        <v>99</v>
      </c>
      <c r="U408" s="565" t="s">
        <v>2596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3798</v>
      </c>
      <c r="B409" s="78" t="s">
        <v>3341</v>
      </c>
      <c r="C409" s="607" t="s">
        <v>3338</v>
      </c>
      <c r="D409" s="521">
        <v>490973.0</v>
      </c>
      <c r="E409" s="511" t="s">
        <v>18</v>
      </c>
      <c r="F409" s="511" t="s">
        <v>29</v>
      </c>
      <c r="G409" s="511" t="s">
        <v>693</v>
      </c>
      <c r="H409" s="511" t="str">
        <f>IFERROR(VLOOKUP(G409,'Cadastro de assessores'!A:B,2,FALSE),"Não Cadastrado")</f>
        <v>18467</v>
      </c>
      <c r="I409" s="511"/>
      <c r="J409" s="51" t="s">
        <v>3801</v>
      </c>
      <c r="K409" s="521" t="s">
        <v>97</v>
      </c>
      <c r="L409" s="601">
        <v>43685.0</v>
      </c>
      <c r="M409" s="601">
        <v>43690.0</v>
      </c>
      <c r="N409" s="521"/>
      <c r="O409" s="521" t="s">
        <v>3802</v>
      </c>
      <c r="P409" s="603">
        <v>0.02</v>
      </c>
      <c r="Q409" s="610" t="s">
        <v>4976</v>
      </c>
      <c r="R409" s="604"/>
      <c r="S409" s="521" t="str">
        <f t="shared" si="43"/>
        <v/>
      </c>
      <c r="T409" s="521" t="s">
        <v>99</v>
      </c>
      <c r="U409" s="521" t="s">
        <v>2823</v>
      </c>
      <c r="V409" s="521" t="s">
        <v>19</v>
      </c>
      <c r="W409" s="605" t="s">
        <v>4977</v>
      </c>
      <c r="X409" s="605"/>
      <c r="Y409" s="605" t="s">
        <v>4978</v>
      </c>
      <c r="Z409" s="605" t="s">
        <v>4979</v>
      </c>
      <c r="AA409" s="605" t="s">
        <v>4980</v>
      </c>
      <c r="AB409" s="605" t="s">
        <v>4981</v>
      </c>
      <c r="AC409" s="605" t="s">
        <v>4982</v>
      </c>
      <c r="AD409" s="605" t="s">
        <v>4983</v>
      </c>
      <c r="AE409" s="605" t="s">
        <v>4984</v>
      </c>
      <c r="AF409" s="605" t="s">
        <v>4985</v>
      </c>
      <c r="AG409" s="605" t="s">
        <v>4986</v>
      </c>
      <c r="AH409" s="605" t="s">
        <v>4987</v>
      </c>
      <c r="AI409" s="605" t="s">
        <v>4988</v>
      </c>
      <c r="AJ409" s="605" t="s">
        <v>4989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3798</v>
      </c>
      <c r="B410" s="78" t="s">
        <v>4990</v>
      </c>
      <c r="C410" s="607" t="s">
        <v>4991</v>
      </c>
      <c r="D410" s="565">
        <v>3318900.0</v>
      </c>
      <c r="E410" s="511" t="s">
        <v>2531</v>
      </c>
      <c r="F410" s="511" t="s">
        <v>29</v>
      </c>
      <c r="G410" s="511" t="s">
        <v>2531</v>
      </c>
      <c r="H410" s="511" t="str">
        <f>IFERROR(VLOOKUP(G410,'Cadastro de assessores'!A:B,2,FALSE),"Não Cadastrado")</f>
        <v>18986</v>
      </c>
      <c r="I410" s="511"/>
      <c r="J410" s="51" t="s">
        <v>3801</v>
      </c>
      <c r="K410" s="521" t="s">
        <v>97</v>
      </c>
      <c r="L410" s="601">
        <v>44449.0</v>
      </c>
      <c r="M410" s="601">
        <v>44452.0</v>
      </c>
      <c r="N410" s="565"/>
      <c r="O410" s="565" t="s">
        <v>3806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99</v>
      </c>
      <c r="U410" s="565" t="s">
        <v>2547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3798</v>
      </c>
      <c r="B411" s="78" t="s">
        <v>1930</v>
      </c>
      <c r="C411" s="607" t="s">
        <v>4992</v>
      </c>
      <c r="D411" s="521">
        <v>4634086.0</v>
      </c>
      <c r="E411" s="511" t="s">
        <v>95</v>
      </c>
      <c r="F411" s="511" t="s">
        <v>29</v>
      </c>
      <c r="G411" s="511" t="s">
        <v>4065</v>
      </c>
      <c r="H411" s="511" t="str">
        <f>IFERROR(VLOOKUP(G411,'Cadastro de assessores'!A:B,2,FALSE),"Não Cadastrado")</f>
        <v>17243</v>
      </c>
      <c r="I411" s="511"/>
      <c r="J411" s="51" t="s">
        <v>3801</v>
      </c>
      <c r="K411" s="521" t="s">
        <v>97</v>
      </c>
      <c r="L411" s="601">
        <v>44167.0</v>
      </c>
      <c r="M411" s="601">
        <v>44167.0</v>
      </c>
      <c r="N411" s="521"/>
      <c r="O411" s="521" t="s">
        <v>3814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99</v>
      </c>
      <c r="U411" s="489" t="s">
        <v>2605</v>
      </c>
      <c r="V411" s="521" t="s">
        <v>29</v>
      </c>
      <c r="W411" s="605" t="s">
        <v>3808</v>
      </c>
      <c r="X411" s="605" t="s">
        <v>3808</v>
      </c>
      <c r="Y411" s="605" t="s">
        <v>3808</v>
      </c>
      <c r="Z411" s="605" t="s">
        <v>3808</v>
      </c>
      <c r="AA411" s="605" t="s">
        <v>3808</v>
      </c>
      <c r="AB411" s="605" t="s">
        <v>3808</v>
      </c>
      <c r="AC411" s="605" t="s">
        <v>3808</v>
      </c>
      <c r="AD411" s="605" t="s">
        <v>3808</v>
      </c>
      <c r="AE411" s="605" t="s">
        <v>3808</v>
      </c>
      <c r="AF411" s="605" t="s">
        <v>3808</v>
      </c>
      <c r="AG411" s="605" t="s">
        <v>3808</v>
      </c>
      <c r="AH411" s="605" t="s">
        <v>3808</v>
      </c>
      <c r="AI411" s="605" t="s">
        <v>3808</v>
      </c>
      <c r="AJ411" s="605" t="s">
        <v>3808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3798</v>
      </c>
      <c r="B412" s="78" t="s">
        <v>1938</v>
      </c>
      <c r="C412" s="132" t="s">
        <v>1935</v>
      </c>
      <c r="D412" s="617">
        <v>7047969.0</v>
      </c>
      <c r="E412" s="511" t="s">
        <v>18</v>
      </c>
      <c r="F412" s="511" t="s">
        <v>29</v>
      </c>
      <c r="G412" s="511" t="s">
        <v>1937</v>
      </c>
      <c r="H412" s="511">
        <f>IFERROR(VLOOKUP(G412,'Cadastro de assessores'!A:B,2,FALSE),"Não Cadastrado")</f>
        <v>12343</v>
      </c>
      <c r="I412" s="511"/>
      <c r="J412" s="51" t="s">
        <v>3801</v>
      </c>
      <c r="K412" s="521" t="s">
        <v>97</v>
      </c>
      <c r="L412" s="602">
        <v>44510.0</v>
      </c>
      <c r="M412" s="602">
        <v>44511.0</v>
      </c>
      <c r="N412" s="565"/>
      <c r="O412" s="565" t="s">
        <v>3812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99</v>
      </c>
      <c r="U412" s="477" t="s">
        <v>2573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3798</v>
      </c>
      <c r="B413" s="78" t="s">
        <v>3367</v>
      </c>
      <c r="C413" s="607" t="s">
        <v>3365</v>
      </c>
      <c r="D413" s="521">
        <v>4679169.0</v>
      </c>
      <c r="E413" s="511" t="s">
        <v>18</v>
      </c>
      <c r="F413" s="511" t="s">
        <v>29</v>
      </c>
      <c r="G413" s="511" t="s">
        <v>2785</v>
      </c>
      <c r="H413" s="511" t="str">
        <f>IFERROR(VLOOKUP(G413,'Cadastro de assessores'!A:B,2,FALSE),"Não Cadastrado")</f>
        <v>18236</v>
      </c>
      <c r="I413" s="511"/>
      <c r="J413" s="51" t="s">
        <v>3801</v>
      </c>
      <c r="K413" s="521" t="s">
        <v>140</v>
      </c>
      <c r="L413" s="521" t="s">
        <v>2582</v>
      </c>
      <c r="M413" s="630" t="s">
        <v>4173</v>
      </c>
      <c r="N413" s="565"/>
      <c r="O413" s="565" t="s">
        <v>3847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99</v>
      </c>
      <c r="U413" s="521" t="s">
        <v>2605</v>
      </c>
      <c r="V413" s="521" t="s">
        <v>29</v>
      </c>
      <c r="W413" s="605" t="s">
        <v>3808</v>
      </c>
      <c r="X413" s="605" t="s">
        <v>3808</v>
      </c>
      <c r="Y413" s="605" t="s">
        <v>3808</v>
      </c>
      <c r="Z413" s="605" t="s">
        <v>3808</v>
      </c>
      <c r="AA413" s="605" t="s">
        <v>3808</v>
      </c>
      <c r="AB413" s="605" t="s">
        <v>3808</v>
      </c>
      <c r="AC413" s="605" t="s">
        <v>3808</v>
      </c>
      <c r="AD413" s="605" t="s">
        <v>3808</v>
      </c>
      <c r="AE413" s="605" t="s">
        <v>3808</v>
      </c>
      <c r="AF413" s="605" t="s">
        <v>3808</v>
      </c>
      <c r="AG413" s="605" t="s">
        <v>3808</v>
      </c>
      <c r="AH413" s="605" t="s">
        <v>3808</v>
      </c>
      <c r="AI413" s="605" t="s">
        <v>3808</v>
      </c>
      <c r="AJ413" s="605" t="s">
        <v>3808</v>
      </c>
      <c r="AK413" s="449" t="s">
        <v>2582</v>
      </c>
      <c r="AL413" s="449"/>
      <c r="AM413" s="449" t="s">
        <v>2582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2548</v>
      </c>
      <c r="BE413" s="449" t="s">
        <v>2548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3798</v>
      </c>
      <c r="B414" s="78" t="s">
        <v>3367</v>
      </c>
      <c r="C414" s="607" t="s">
        <v>3365</v>
      </c>
      <c r="D414" s="521">
        <v>2096281.0</v>
      </c>
      <c r="E414" s="511" t="s">
        <v>18</v>
      </c>
      <c r="F414" s="511" t="s">
        <v>29</v>
      </c>
      <c r="G414" s="511" t="s">
        <v>2785</v>
      </c>
      <c r="H414" s="511" t="str">
        <f>IFERROR(VLOOKUP(G414,'Cadastro de assessores'!A:B,2,FALSE),"Não Cadastrado")</f>
        <v>18236</v>
      </c>
      <c r="I414" s="511"/>
      <c r="J414" s="46" t="s">
        <v>97</v>
      </c>
      <c r="K414" s="521" t="s">
        <v>97</v>
      </c>
      <c r="L414" s="601">
        <v>44294.0</v>
      </c>
      <c r="M414" s="601">
        <v>44294.0</v>
      </c>
      <c r="N414" s="521"/>
      <c r="O414" s="521" t="s">
        <v>3818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99</v>
      </c>
      <c r="U414" s="521" t="s">
        <v>2605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3798</v>
      </c>
      <c r="B415" s="78" t="s">
        <v>1967</v>
      </c>
      <c r="C415" s="607" t="s">
        <v>1965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3801</v>
      </c>
      <c r="K415" s="521"/>
      <c r="L415" s="608"/>
      <c r="M415" s="608">
        <v>44851.0</v>
      </c>
      <c r="N415" s="609"/>
      <c r="O415" s="521" t="s">
        <v>3806</v>
      </c>
      <c r="P415" s="603">
        <v>0.015</v>
      </c>
      <c r="Q415" s="610" t="s">
        <v>4075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3798</v>
      </c>
      <c r="B416" s="78" t="s">
        <v>4993</v>
      </c>
      <c r="C416" s="607" t="s">
        <v>4994</v>
      </c>
      <c r="D416" s="521">
        <v>528568.0</v>
      </c>
      <c r="E416" s="521" t="s">
        <v>95</v>
      </c>
      <c r="F416" s="521" t="s">
        <v>29</v>
      </c>
      <c r="G416" s="521" t="s">
        <v>61</v>
      </c>
      <c r="H416" s="521" t="str">
        <f>IFERROR(VLOOKUP(G416,'Cadastro de assessores'!A:B,2,FALSE),"Não Cadastrado")</f>
        <v>17896</v>
      </c>
      <c r="I416" s="521"/>
      <c r="J416" s="51" t="s">
        <v>180</v>
      </c>
      <c r="K416" s="521" t="s">
        <v>2545</v>
      </c>
      <c r="L416" s="608">
        <v>44183.0</v>
      </c>
      <c r="M416" s="608">
        <v>44183.0</v>
      </c>
      <c r="N416" s="609">
        <v>44315.0</v>
      </c>
      <c r="O416" s="521" t="s">
        <v>3802</v>
      </c>
      <c r="P416" s="603">
        <v>0.02</v>
      </c>
      <c r="Q416" s="610" t="s">
        <v>4995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99</v>
      </c>
      <c r="U416" s="521" t="s">
        <v>2605</v>
      </c>
      <c r="V416" s="521" t="s">
        <v>29</v>
      </c>
      <c r="W416" s="605" t="s">
        <v>3808</v>
      </c>
      <c r="X416" s="605" t="s">
        <v>3808</v>
      </c>
      <c r="Y416" s="605" t="s">
        <v>3808</v>
      </c>
      <c r="Z416" s="605" t="s">
        <v>3808</v>
      </c>
      <c r="AA416" s="605" t="s">
        <v>3808</v>
      </c>
      <c r="AB416" s="605" t="s">
        <v>3808</v>
      </c>
      <c r="AC416" s="605" t="s">
        <v>3808</v>
      </c>
      <c r="AD416" s="605" t="s">
        <v>3808</v>
      </c>
      <c r="AE416" s="605" t="s">
        <v>3808</v>
      </c>
      <c r="AF416" s="605" t="s">
        <v>3808</v>
      </c>
      <c r="AG416" s="605" t="s">
        <v>3808</v>
      </c>
      <c r="AH416" s="605" t="s">
        <v>3808</v>
      </c>
      <c r="AI416" s="605" t="s">
        <v>3808</v>
      </c>
      <c r="AJ416" s="605" t="s">
        <v>3808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2548</v>
      </c>
      <c r="BE416" s="449" t="s">
        <v>2548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3798</v>
      </c>
      <c r="B417" s="78" t="s">
        <v>4996</v>
      </c>
      <c r="C417" s="563" t="s">
        <v>4997</v>
      </c>
      <c r="D417" s="565">
        <v>7388997.0</v>
      </c>
      <c r="E417" s="511" t="s">
        <v>18</v>
      </c>
      <c r="F417" s="600" t="s">
        <v>29</v>
      </c>
      <c r="G417" s="617" t="s">
        <v>825</v>
      </c>
      <c r="H417" s="511">
        <f>IFERROR(VLOOKUP(G417,'Cadastro de assessores'!A:B,2,FALSE),"Não Cadastrado")</f>
        <v>12342</v>
      </c>
      <c r="I417" s="511"/>
      <c r="J417" s="51" t="s">
        <v>180</v>
      </c>
      <c r="K417" s="521" t="s">
        <v>97</v>
      </c>
      <c r="L417" s="602">
        <v>44539.0</v>
      </c>
      <c r="M417" s="602">
        <v>44543.0</v>
      </c>
      <c r="N417" s="617"/>
      <c r="O417" s="617" t="s">
        <v>3812</v>
      </c>
      <c r="P417" s="603">
        <v>0.007</v>
      </c>
      <c r="Q417" s="481"/>
      <c r="R417" s="604"/>
      <c r="S417" s="521" t="str">
        <f t="shared" si="44"/>
        <v/>
      </c>
      <c r="T417" s="521" t="s">
        <v>99</v>
      </c>
      <c r="U417" s="521" t="s">
        <v>2646</v>
      </c>
      <c r="V417" s="521" t="s">
        <v>780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3798</v>
      </c>
      <c r="B418" s="78" t="s">
        <v>4998</v>
      </c>
      <c r="C418" s="607" t="s">
        <v>4999</v>
      </c>
      <c r="D418" s="521">
        <v>3445098.0</v>
      </c>
      <c r="E418" s="511" t="s">
        <v>2531</v>
      </c>
      <c r="F418" s="511" t="s">
        <v>29</v>
      </c>
      <c r="G418" s="511" t="s">
        <v>2531</v>
      </c>
      <c r="H418" s="511" t="str">
        <f>IFERROR(VLOOKUP(G418,'Cadastro de assessores'!A:B,2,FALSE),"Não Cadastrado")</f>
        <v>18986</v>
      </c>
      <c r="I418" s="511"/>
      <c r="J418" s="51" t="s">
        <v>3801</v>
      </c>
      <c r="K418" s="521" t="s">
        <v>140</v>
      </c>
      <c r="L418" s="601">
        <v>44036.0</v>
      </c>
      <c r="M418" s="601">
        <v>44043.0</v>
      </c>
      <c r="N418" s="521"/>
      <c r="O418" s="521" t="s">
        <v>3806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99</v>
      </c>
      <c r="U418" s="521" t="s">
        <v>2823</v>
      </c>
      <c r="V418" s="521" t="s">
        <v>19</v>
      </c>
      <c r="W418" s="605" t="s">
        <v>3808</v>
      </c>
      <c r="X418" s="605" t="s">
        <v>3808</v>
      </c>
      <c r="Y418" s="605" t="s">
        <v>3808</v>
      </c>
      <c r="Z418" s="605" t="s">
        <v>3808</v>
      </c>
      <c r="AA418" s="605" t="s">
        <v>3808</v>
      </c>
      <c r="AB418" s="605" t="s">
        <v>3808</v>
      </c>
      <c r="AC418" s="605" t="s">
        <v>3808</v>
      </c>
      <c r="AD418" s="605" t="s">
        <v>3808</v>
      </c>
      <c r="AE418" s="605" t="s">
        <v>3808</v>
      </c>
      <c r="AF418" s="605" t="s">
        <v>5000</v>
      </c>
      <c r="AG418" s="605" t="s">
        <v>5001</v>
      </c>
      <c r="AH418" s="605" t="s">
        <v>5002</v>
      </c>
      <c r="AI418" s="605" t="s">
        <v>5003</v>
      </c>
      <c r="AJ418" s="605" t="s">
        <v>5004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3798</v>
      </c>
      <c r="B419" s="78" t="s">
        <v>5005</v>
      </c>
      <c r="C419" s="563" t="s">
        <v>5006</v>
      </c>
      <c r="D419" s="625">
        <v>7709062.0</v>
      </c>
      <c r="E419" s="510" t="s">
        <v>18</v>
      </c>
      <c r="F419" s="510" t="s">
        <v>19</v>
      </c>
      <c r="G419" s="521" t="s">
        <v>5007</v>
      </c>
      <c r="H419" s="521" t="str">
        <f>IFERROR(VLOOKUP(G419,'Cadastro de assessores'!A:B,2,FALSE),"Não Cadastrado")</f>
        <v>15544</v>
      </c>
      <c r="I419" s="521"/>
      <c r="J419" s="51" t="s">
        <v>180</v>
      </c>
      <c r="K419" s="521" t="s">
        <v>140</v>
      </c>
      <c r="L419" s="609">
        <v>44615.0</v>
      </c>
      <c r="M419" s="609">
        <v>44623.0</v>
      </c>
      <c r="N419" s="566">
        <v>44820.0</v>
      </c>
      <c r="O419" s="565" t="s">
        <v>4146</v>
      </c>
      <c r="P419" s="603">
        <v>0.01</v>
      </c>
      <c r="Q419" s="610" t="s">
        <v>5008</v>
      </c>
      <c r="R419" s="604"/>
      <c r="S419" s="521" t="str">
        <f t="shared" si="44"/>
        <v>Não Qualificado</v>
      </c>
      <c r="T419" s="521" t="s">
        <v>99</v>
      </c>
      <c r="U419" s="521" t="s">
        <v>2634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3798</v>
      </c>
      <c r="B420" s="78" t="s">
        <v>5009</v>
      </c>
      <c r="C420" s="563" t="s">
        <v>5010</v>
      </c>
      <c r="D420" s="487">
        <v>5577.0</v>
      </c>
      <c r="E420" s="511" t="s">
        <v>18</v>
      </c>
      <c r="F420" s="511" t="s">
        <v>29</v>
      </c>
      <c r="G420" s="511" t="s">
        <v>162</v>
      </c>
      <c r="H420" s="511">
        <f>IFERROR(VLOOKUP(G420,'Cadastro de assessores'!A:B,2,FALSE),"Não Cadastrado")</f>
        <v>12344</v>
      </c>
      <c r="I420" s="511"/>
      <c r="J420" s="51" t="s">
        <v>3801</v>
      </c>
      <c r="K420" s="511" t="s">
        <v>97</v>
      </c>
      <c r="L420" s="614">
        <v>44760.0</v>
      </c>
      <c r="M420" s="614">
        <v>44764.0</v>
      </c>
      <c r="N420" s="565"/>
      <c r="O420" s="565" t="s">
        <v>3814</v>
      </c>
      <c r="P420" s="603">
        <v>0.012</v>
      </c>
      <c r="Q420" s="224"/>
      <c r="R420" s="604"/>
      <c r="S420" s="521"/>
      <c r="T420" s="521" t="s">
        <v>99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3798</v>
      </c>
      <c r="B421" s="78" t="s">
        <v>1983</v>
      </c>
      <c r="C421" s="563" t="s">
        <v>5011</v>
      </c>
      <c r="D421" s="613">
        <v>2284049.0</v>
      </c>
      <c r="E421" s="511" t="s">
        <v>18</v>
      </c>
      <c r="F421" s="511" t="s">
        <v>29</v>
      </c>
      <c r="G421" s="511" t="s">
        <v>162</v>
      </c>
      <c r="H421" s="511">
        <f>IFERROR(VLOOKUP(G421,'Cadastro de assessores'!A:B,2,FALSE),"Não Cadastrado")</f>
        <v>12344</v>
      </c>
      <c r="I421" s="511"/>
      <c r="J421" s="51" t="s">
        <v>3801</v>
      </c>
      <c r="K421" s="511" t="s">
        <v>97</v>
      </c>
      <c r="L421" s="614">
        <v>44636.0</v>
      </c>
      <c r="M421" s="614">
        <v>44645.0</v>
      </c>
      <c r="N421" s="565"/>
      <c r="O421" s="565" t="s">
        <v>3812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99</v>
      </c>
      <c r="U421" s="565" t="s">
        <v>3388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3798</v>
      </c>
      <c r="B422" s="78" t="s">
        <v>5012</v>
      </c>
      <c r="C422" s="563" t="s">
        <v>5013</v>
      </c>
      <c r="D422" s="565">
        <v>5603037.0</v>
      </c>
      <c r="E422" s="521" t="s">
        <v>2531</v>
      </c>
      <c r="F422" s="510" t="s">
        <v>29</v>
      </c>
      <c r="G422" s="565" t="s">
        <v>2531</v>
      </c>
      <c r="H422" s="565" t="str">
        <f>IFERROR(VLOOKUP(G422,'Cadastro de assessores'!A:B,2,FALSE),"Não Cadastrado")</f>
        <v>18986</v>
      </c>
      <c r="I422" s="565"/>
      <c r="J422" s="51" t="s">
        <v>180</v>
      </c>
      <c r="K422" s="683" t="s">
        <v>97</v>
      </c>
      <c r="L422" s="609">
        <v>44358.0</v>
      </c>
      <c r="M422" s="609">
        <v>44361.0</v>
      </c>
      <c r="N422" s="609">
        <v>44831.0</v>
      </c>
      <c r="O422" s="521" t="s">
        <v>3814</v>
      </c>
      <c r="P422" s="603">
        <v>0.012</v>
      </c>
      <c r="Q422" s="224" t="s">
        <v>5014</v>
      </c>
      <c r="R422" s="604"/>
      <c r="S422" s="521" t="str">
        <f t="shared" si="45"/>
        <v/>
      </c>
      <c r="T422" s="521" t="s">
        <v>99</v>
      </c>
      <c r="U422" s="565" t="s">
        <v>2923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3798</v>
      </c>
      <c r="B423" s="78" t="s">
        <v>5015</v>
      </c>
      <c r="C423" s="563" t="s">
        <v>5016</v>
      </c>
      <c r="D423" s="510">
        <v>5646446.0</v>
      </c>
      <c r="E423" s="521" t="s">
        <v>95</v>
      </c>
      <c r="F423" s="510" t="s">
        <v>29</v>
      </c>
      <c r="G423" s="510" t="s">
        <v>4179</v>
      </c>
      <c r="H423" s="600">
        <f>IFERROR(VLOOKUP(G423,'Cadastro de assessores'!A:B,2,FALSE),"Não Cadastrado")</f>
        <v>12347</v>
      </c>
      <c r="I423" s="600"/>
      <c r="J423" s="51" t="s">
        <v>3801</v>
      </c>
      <c r="K423" s="511" t="s">
        <v>97</v>
      </c>
      <c r="L423" s="601">
        <v>44361.0</v>
      </c>
      <c r="M423" s="601">
        <v>44361.0</v>
      </c>
      <c r="N423" s="521"/>
      <c r="O423" s="521" t="s">
        <v>3814</v>
      </c>
      <c r="P423" s="603">
        <v>0.012</v>
      </c>
      <c r="Q423" s="612" t="s">
        <v>5017</v>
      </c>
      <c r="R423" s="604"/>
      <c r="S423" s="521" t="str">
        <f t="shared" si="45"/>
        <v/>
      </c>
      <c r="T423" s="521" t="s">
        <v>99</v>
      </c>
      <c r="U423" s="565" t="s">
        <v>3104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3798</v>
      </c>
      <c r="B424" s="78" t="s">
        <v>3376</v>
      </c>
      <c r="C424" s="607" t="s">
        <v>5018</v>
      </c>
      <c r="D424" s="521">
        <v>3768368.0</v>
      </c>
      <c r="E424" s="511" t="s">
        <v>18</v>
      </c>
      <c r="F424" s="511" t="s">
        <v>29</v>
      </c>
      <c r="G424" s="511" t="s">
        <v>2587</v>
      </c>
      <c r="H424" s="511" t="str">
        <f>IFERROR(VLOOKUP(G424,'Cadastro de assessores'!A:B,2,FALSE),"Não Cadastrado")</f>
        <v>18836</v>
      </c>
      <c r="I424" s="511"/>
      <c r="J424" s="51" t="s">
        <v>3801</v>
      </c>
      <c r="K424" s="511" t="s">
        <v>97</v>
      </c>
      <c r="L424" s="602">
        <v>44138.0</v>
      </c>
      <c r="M424" s="602">
        <v>44151.0</v>
      </c>
      <c r="N424" s="565"/>
      <c r="O424" s="565" t="s">
        <v>3847</v>
      </c>
      <c r="P424" s="603">
        <v>0.008</v>
      </c>
      <c r="Q424" s="610"/>
      <c r="R424" s="604"/>
      <c r="S424" s="521" t="str">
        <f t="shared" si="45"/>
        <v/>
      </c>
      <c r="T424" s="521" t="s">
        <v>99</v>
      </c>
      <c r="U424" s="521" t="s">
        <v>2646</v>
      </c>
      <c r="V424" s="521" t="s">
        <v>780</v>
      </c>
      <c r="W424" s="605" t="s">
        <v>3808</v>
      </c>
      <c r="X424" s="605" t="s">
        <v>3808</v>
      </c>
      <c r="Y424" s="605" t="s">
        <v>3808</v>
      </c>
      <c r="Z424" s="605" t="s">
        <v>3808</v>
      </c>
      <c r="AA424" s="605" t="s">
        <v>3808</v>
      </c>
      <c r="AB424" s="605" t="s">
        <v>3808</v>
      </c>
      <c r="AC424" s="605" t="s">
        <v>3808</v>
      </c>
      <c r="AD424" s="605" t="s">
        <v>3808</v>
      </c>
      <c r="AE424" s="605" t="s">
        <v>3808</v>
      </c>
      <c r="AF424" s="605" t="s">
        <v>3808</v>
      </c>
      <c r="AG424" s="605" t="s">
        <v>3808</v>
      </c>
      <c r="AH424" s="605" t="s">
        <v>3808</v>
      </c>
      <c r="AI424" s="605" t="s">
        <v>3808</v>
      </c>
      <c r="AJ424" s="605" t="s">
        <v>5019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3798</v>
      </c>
      <c r="B425" s="78" t="s">
        <v>3376</v>
      </c>
      <c r="C425" s="607" t="s">
        <v>5018</v>
      </c>
      <c r="D425" s="521">
        <v>4587723.0</v>
      </c>
      <c r="E425" s="511" t="s">
        <v>18</v>
      </c>
      <c r="F425" s="511" t="s">
        <v>29</v>
      </c>
      <c r="G425" s="511" t="s">
        <v>2587</v>
      </c>
      <c r="H425" s="511" t="str">
        <f>IFERROR(VLOOKUP(G425,'Cadastro de assessores'!A:B,2,FALSE),"Não Cadastrado")</f>
        <v>18836</v>
      </c>
      <c r="I425" s="511"/>
      <c r="J425" s="51" t="s">
        <v>3801</v>
      </c>
      <c r="K425" s="511" t="s">
        <v>97</v>
      </c>
      <c r="L425" s="602">
        <v>44151.0</v>
      </c>
      <c r="M425" s="602">
        <v>44151.0</v>
      </c>
      <c r="N425" s="521"/>
      <c r="O425" s="521" t="s">
        <v>3818</v>
      </c>
      <c r="P425" s="603">
        <v>0.025</v>
      </c>
      <c r="Q425" s="610"/>
      <c r="R425" s="604"/>
      <c r="S425" s="521" t="str">
        <f t="shared" si="45"/>
        <v/>
      </c>
      <c r="T425" s="521" t="s">
        <v>99</v>
      </c>
      <c r="U425" s="521" t="s">
        <v>2646</v>
      </c>
      <c r="V425" s="521" t="s">
        <v>780</v>
      </c>
      <c r="W425" s="605" t="s">
        <v>3808</v>
      </c>
      <c r="X425" s="605" t="s">
        <v>3808</v>
      </c>
      <c r="Y425" s="605" t="s">
        <v>3808</v>
      </c>
      <c r="Z425" s="605" t="s">
        <v>3808</v>
      </c>
      <c r="AA425" s="605" t="s">
        <v>3808</v>
      </c>
      <c r="AB425" s="605" t="s">
        <v>3808</v>
      </c>
      <c r="AC425" s="605" t="s">
        <v>3808</v>
      </c>
      <c r="AD425" s="605" t="s">
        <v>3808</v>
      </c>
      <c r="AE425" s="605" t="s">
        <v>3808</v>
      </c>
      <c r="AF425" s="605" t="s">
        <v>3808</v>
      </c>
      <c r="AG425" s="605" t="s">
        <v>3808</v>
      </c>
      <c r="AH425" s="605" t="s">
        <v>3808</v>
      </c>
      <c r="AI425" s="605" t="s">
        <v>3808</v>
      </c>
      <c r="AJ425" s="605" t="s">
        <v>5020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3798</v>
      </c>
      <c r="B426" s="78" t="s">
        <v>5021</v>
      </c>
      <c r="C426" s="563" t="s">
        <v>5022</v>
      </c>
      <c r="D426" s="565">
        <v>5563710.0</v>
      </c>
      <c r="E426" s="521" t="s">
        <v>18</v>
      </c>
      <c r="F426" s="510" t="s">
        <v>19</v>
      </c>
      <c r="G426" s="521" t="s">
        <v>250</v>
      </c>
      <c r="H426" s="510" t="str">
        <f>IFERROR(VLOOKUP(G426,'Cadastro de assessores'!A:B,2,FALSE),"Não Cadastrado")</f>
        <v>18009</v>
      </c>
      <c r="I426" s="510"/>
      <c r="J426" s="51" t="s">
        <v>180</v>
      </c>
      <c r="K426" s="521" t="s">
        <v>2545</v>
      </c>
      <c r="L426" s="609">
        <v>44362.0</v>
      </c>
      <c r="M426" s="609">
        <v>44362.0</v>
      </c>
      <c r="N426" s="566">
        <v>44714.0</v>
      </c>
      <c r="O426" s="565" t="s">
        <v>3802</v>
      </c>
      <c r="P426" s="603">
        <v>0.02</v>
      </c>
      <c r="Q426" s="610" t="s">
        <v>4753</v>
      </c>
      <c r="R426" s="604"/>
      <c r="S426" s="521" t="str">
        <f t="shared" si="45"/>
        <v>Não Qualificado</v>
      </c>
      <c r="T426" s="521" t="s">
        <v>99</v>
      </c>
      <c r="U426" s="521" t="s">
        <v>2601</v>
      </c>
      <c r="V426" s="521" t="s">
        <v>145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2548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3798</v>
      </c>
      <c r="B427" s="78" t="s">
        <v>5023</v>
      </c>
      <c r="C427" s="607" t="s">
        <v>5024</v>
      </c>
      <c r="D427" s="521">
        <v>5709377.0</v>
      </c>
      <c r="E427" s="521" t="s">
        <v>18</v>
      </c>
      <c r="F427" s="521" t="s">
        <v>29</v>
      </c>
      <c r="G427" s="521" t="s">
        <v>5025</v>
      </c>
      <c r="H427" s="521" t="str">
        <f>IFERROR(VLOOKUP(G427,'Cadastro de assessores'!A:B,2,FALSE),"Não Cadastrado")</f>
        <v>17109</v>
      </c>
      <c r="I427" s="521"/>
      <c r="J427" s="51" t="s">
        <v>180</v>
      </c>
      <c r="K427" s="521" t="s">
        <v>2545</v>
      </c>
      <c r="L427" s="521" t="s">
        <v>2582</v>
      </c>
      <c r="M427" s="521" t="s">
        <v>2582</v>
      </c>
      <c r="N427" s="609">
        <v>44384.0</v>
      </c>
      <c r="O427" s="521" t="s">
        <v>3814</v>
      </c>
      <c r="P427" s="603">
        <v>0.012</v>
      </c>
      <c r="Q427" s="610" t="s">
        <v>5026</v>
      </c>
      <c r="R427" s="604"/>
      <c r="S427" s="521" t="str">
        <f t="shared" si="45"/>
        <v>Não Qualificado</v>
      </c>
      <c r="T427" s="521" t="s">
        <v>99</v>
      </c>
      <c r="U427" s="521"/>
      <c r="V427" s="521" t="s">
        <v>2582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2548</v>
      </c>
      <c r="BE427" s="449" t="s">
        <v>2548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3798</v>
      </c>
      <c r="B428" s="78" t="s">
        <v>5027</v>
      </c>
      <c r="C428" s="563" t="s">
        <v>5028</v>
      </c>
      <c r="D428" s="565">
        <v>2545354.0</v>
      </c>
      <c r="E428" s="511" t="s">
        <v>18</v>
      </c>
      <c r="F428" s="600" t="s">
        <v>19</v>
      </c>
      <c r="G428" s="511" t="s">
        <v>250</v>
      </c>
      <c r="H428" s="600" t="str">
        <f>IFERROR(VLOOKUP(G428,'Cadastro de assessores'!A:B,2,FALSE),"Não Cadastrado")</f>
        <v>18009</v>
      </c>
      <c r="I428" s="600"/>
      <c r="J428" s="51" t="s">
        <v>3801</v>
      </c>
      <c r="K428" s="565" t="s">
        <v>97</v>
      </c>
      <c r="L428" s="684">
        <v>44355.0</v>
      </c>
      <c r="M428" s="684">
        <v>44355.0</v>
      </c>
      <c r="N428" s="660"/>
      <c r="O428" s="521" t="s">
        <v>3806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99</v>
      </c>
      <c r="U428" s="565" t="s">
        <v>4090</v>
      </c>
      <c r="V428" s="565" t="s">
        <v>145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3798</v>
      </c>
      <c r="B429" s="78" t="s">
        <v>2026</v>
      </c>
      <c r="C429" s="635" t="s">
        <v>5029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97</v>
      </c>
      <c r="K429" s="565"/>
      <c r="L429" s="685"/>
      <c r="M429" s="685">
        <v>44851.0</v>
      </c>
      <c r="N429" s="680"/>
      <c r="O429" s="600" t="s">
        <v>3806</v>
      </c>
      <c r="P429" s="686">
        <v>0.015</v>
      </c>
      <c r="Q429" s="687" t="s">
        <v>5030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3798</v>
      </c>
      <c r="B430" s="78" t="s">
        <v>2033</v>
      </c>
      <c r="C430" s="635" t="s">
        <v>2031</v>
      </c>
      <c r="D430" s="613">
        <v>6029791.0</v>
      </c>
      <c r="E430" s="600" t="s">
        <v>18</v>
      </c>
      <c r="F430" s="600" t="s">
        <v>19</v>
      </c>
      <c r="G430" s="511" t="s">
        <v>113</v>
      </c>
      <c r="H430" s="600" t="str">
        <f>IFERROR(VLOOKUP(G430,'Cadastro de assessores'!A:B,2,FALSE),"Não Cadastrado")</f>
        <v>18890</v>
      </c>
      <c r="I430" s="600"/>
      <c r="J430" s="51" t="s">
        <v>3801</v>
      </c>
      <c r="K430" s="565" t="s">
        <v>97</v>
      </c>
      <c r="L430" s="566">
        <v>44600.0</v>
      </c>
      <c r="M430" s="566">
        <v>44605.0</v>
      </c>
      <c r="N430" s="600"/>
      <c r="O430" s="600" t="s">
        <v>3812</v>
      </c>
      <c r="P430" s="686">
        <v>0.007</v>
      </c>
      <c r="Q430" s="224" t="s">
        <v>3910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99</v>
      </c>
      <c r="U430" s="521" t="s">
        <v>2634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3798</v>
      </c>
      <c r="B431" s="78" t="s">
        <v>2039</v>
      </c>
      <c r="C431" s="607" t="s">
        <v>5031</v>
      </c>
      <c r="D431" s="521">
        <v>8698050.0</v>
      </c>
      <c r="E431" s="521" t="s">
        <v>18</v>
      </c>
      <c r="F431" s="521" t="s">
        <v>19</v>
      </c>
      <c r="G431" s="521" t="s">
        <v>207</v>
      </c>
      <c r="H431" s="521" t="s">
        <v>5032</v>
      </c>
      <c r="I431" s="521"/>
      <c r="J431" s="51" t="s">
        <v>3801</v>
      </c>
      <c r="K431" s="521" t="s">
        <v>97</v>
      </c>
      <c r="L431" s="609">
        <v>44715.0</v>
      </c>
      <c r="M431" s="609">
        <v>44719.0</v>
      </c>
      <c r="N431" s="609"/>
      <c r="O431" s="521" t="s">
        <v>4457</v>
      </c>
      <c r="P431" s="603">
        <v>0.012</v>
      </c>
      <c r="Q431" s="224" t="s">
        <v>5033</v>
      </c>
      <c r="R431" s="604"/>
      <c r="S431" s="521"/>
      <c r="T431" s="521" t="s">
        <v>99</v>
      </c>
      <c r="U431" s="521" t="s">
        <v>2823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2548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3798</v>
      </c>
      <c r="B432" s="78" t="s">
        <v>2043</v>
      </c>
      <c r="C432" s="627" t="s">
        <v>5034</v>
      </c>
      <c r="D432" s="628">
        <v>495561.0</v>
      </c>
      <c r="E432" s="521" t="s">
        <v>18</v>
      </c>
      <c r="F432" s="521" t="s">
        <v>29</v>
      </c>
      <c r="G432" s="521" t="s">
        <v>135</v>
      </c>
      <c r="H432" s="521"/>
      <c r="I432" s="521"/>
      <c r="J432" s="46" t="s">
        <v>97</v>
      </c>
      <c r="K432" s="521"/>
      <c r="L432" s="608"/>
      <c r="M432" s="608">
        <v>44918.0</v>
      </c>
      <c r="N432" s="609"/>
      <c r="O432" s="521" t="s">
        <v>3814</v>
      </c>
      <c r="P432" s="603">
        <v>0.008</v>
      </c>
      <c r="Q432" s="690" t="s">
        <v>5035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3798</v>
      </c>
      <c r="B433" s="78" t="s">
        <v>5036</v>
      </c>
      <c r="C433" s="607" t="s">
        <v>5037</v>
      </c>
      <c r="D433" s="521">
        <v>3520517.0</v>
      </c>
      <c r="E433" s="521" t="s">
        <v>2531</v>
      </c>
      <c r="F433" s="521" t="s">
        <v>29</v>
      </c>
      <c r="G433" s="521" t="s">
        <v>2531</v>
      </c>
      <c r="H433" s="521" t="str">
        <f>IFERROR(VLOOKUP(G433,'Cadastro de assessores'!A:B,2,FALSE),"Não Cadastrado")</f>
        <v>18986</v>
      </c>
      <c r="I433" s="521"/>
      <c r="J433" s="51" t="s">
        <v>180</v>
      </c>
      <c r="K433" s="521" t="s">
        <v>2545</v>
      </c>
      <c r="L433" s="608">
        <v>43749.0</v>
      </c>
      <c r="M433" s="608">
        <v>43749.0</v>
      </c>
      <c r="N433" s="609">
        <v>44305.0</v>
      </c>
      <c r="O433" s="521" t="s">
        <v>4184</v>
      </c>
      <c r="P433" s="603">
        <v>0.01</v>
      </c>
      <c r="Q433" s="224" t="s">
        <v>5038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99</v>
      </c>
      <c r="U433" s="521" t="s">
        <v>2562</v>
      </c>
      <c r="V433" s="521" t="s">
        <v>29</v>
      </c>
      <c r="W433" s="605" t="s">
        <v>5039</v>
      </c>
      <c r="X433" s="605"/>
      <c r="Y433" s="605" t="s">
        <v>5040</v>
      </c>
      <c r="Z433" s="605" t="s">
        <v>5041</v>
      </c>
      <c r="AA433" s="605" t="s">
        <v>5042</v>
      </c>
      <c r="AB433" s="605" t="s">
        <v>5043</v>
      </c>
      <c r="AC433" s="605" t="s">
        <v>5044</v>
      </c>
      <c r="AD433" s="605" t="s">
        <v>5045</v>
      </c>
      <c r="AE433" s="605" t="s">
        <v>5046</v>
      </c>
      <c r="AF433" s="605" t="s">
        <v>5047</v>
      </c>
      <c r="AG433" s="605" t="s">
        <v>5048</v>
      </c>
      <c r="AH433" s="605" t="s">
        <v>5049</v>
      </c>
      <c r="AI433" s="605" t="s">
        <v>5050</v>
      </c>
      <c r="AJ433" s="605" t="s">
        <v>5051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2548</v>
      </c>
      <c r="BE433" s="449" t="s">
        <v>2548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3798</v>
      </c>
      <c r="B434" s="78" t="s">
        <v>2054</v>
      </c>
      <c r="C434" s="635" t="s">
        <v>5052</v>
      </c>
      <c r="D434" s="600">
        <v>6579987.0</v>
      </c>
      <c r="E434" s="511" t="s">
        <v>18</v>
      </c>
      <c r="F434" s="600" t="s">
        <v>19</v>
      </c>
      <c r="G434" s="511" t="s">
        <v>250</v>
      </c>
      <c r="H434" s="511" t="str">
        <f>IFERROR(VLOOKUP(G434,'Cadastro de assessores'!A:B,2,FALSE),"Não Cadastrado")</f>
        <v>18009</v>
      </c>
      <c r="I434" s="511"/>
      <c r="J434" s="51" t="s">
        <v>180</v>
      </c>
      <c r="K434" s="511" t="s">
        <v>97</v>
      </c>
      <c r="L434" s="601">
        <v>44452.0</v>
      </c>
      <c r="M434" s="601">
        <v>44469.0</v>
      </c>
      <c r="N434" s="566">
        <v>44960.0</v>
      </c>
      <c r="O434" s="565" t="s">
        <v>3802</v>
      </c>
      <c r="P434" s="619">
        <v>0.02</v>
      </c>
      <c r="Q434" s="224" t="s">
        <v>5053</v>
      </c>
      <c r="R434" s="604"/>
      <c r="S434" s="521" t="str">
        <f t="shared" si="46"/>
        <v/>
      </c>
      <c r="T434" s="521" t="s">
        <v>99</v>
      </c>
      <c r="U434" s="521" t="s">
        <v>2657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3798</v>
      </c>
      <c r="B435" s="78" t="s">
        <v>2058</v>
      </c>
      <c r="C435" s="607" t="s">
        <v>5054</v>
      </c>
      <c r="D435" s="521">
        <v>306126.0</v>
      </c>
      <c r="E435" s="511" t="s">
        <v>2531</v>
      </c>
      <c r="F435" s="511" t="s">
        <v>29</v>
      </c>
      <c r="G435" s="511" t="s">
        <v>2531</v>
      </c>
      <c r="H435" s="511" t="str">
        <f>IFERROR(VLOOKUP(G435,'Cadastro de assessores'!A:B,2,FALSE),"Não Cadastrado")</f>
        <v>18986</v>
      </c>
      <c r="I435" s="511"/>
      <c r="J435" s="51" t="s">
        <v>3801</v>
      </c>
      <c r="K435" s="511" t="s">
        <v>97</v>
      </c>
      <c r="L435" s="601">
        <v>44172.0</v>
      </c>
      <c r="M435" s="601">
        <v>44210.0</v>
      </c>
      <c r="N435" s="565"/>
      <c r="O435" s="565" t="s">
        <v>3802</v>
      </c>
      <c r="P435" s="619">
        <v>0.02</v>
      </c>
      <c r="Q435" s="610"/>
      <c r="R435" s="604"/>
      <c r="S435" s="521" t="str">
        <f t="shared" si="46"/>
        <v/>
      </c>
      <c r="T435" s="521" t="s">
        <v>99</v>
      </c>
      <c r="U435" s="521" t="s">
        <v>2605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3798</v>
      </c>
      <c r="B436" s="78" t="s">
        <v>2073</v>
      </c>
      <c r="C436" s="563" t="s">
        <v>5055</v>
      </c>
      <c r="D436" s="565">
        <v>2997463.0</v>
      </c>
      <c r="E436" s="511" t="s">
        <v>18</v>
      </c>
      <c r="F436" s="600" t="s">
        <v>29</v>
      </c>
      <c r="G436" s="600" t="s">
        <v>135</v>
      </c>
      <c r="H436" s="600">
        <f>IFERROR(VLOOKUP(G436,'Cadastro de assessores'!A:B,2,FALSE),"Não Cadastrado")</f>
        <v>12332</v>
      </c>
      <c r="I436" s="600"/>
      <c r="J436" s="51" t="s">
        <v>3801</v>
      </c>
      <c r="K436" s="565" t="s">
        <v>97</v>
      </c>
      <c r="L436" s="601">
        <v>44496.0</v>
      </c>
      <c r="M436" s="601">
        <v>44503.0</v>
      </c>
      <c r="N436" s="565"/>
      <c r="O436" s="565" t="s">
        <v>3812</v>
      </c>
      <c r="P436" s="603">
        <v>0.007</v>
      </c>
      <c r="Q436" s="224"/>
      <c r="R436" s="604"/>
      <c r="S436" s="521" t="str">
        <f t="shared" si="46"/>
        <v/>
      </c>
      <c r="T436" s="521" t="s">
        <v>99</v>
      </c>
      <c r="U436" s="565" t="s">
        <v>2596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3798</v>
      </c>
      <c r="B437" s="78" t="s">
        <v>2073</v>
      </c>
      <c r="C437" s="563" t="s">
        <v>5055</v>
      </c>
      <c r="D437" s="511">
        <v>9129986.0</v>
      </c>
      <c r="E437" s="511" t="s">
        <v>18</v>
      </c>
      <c r="F437" s="600" t="s">
        <v>29</v>
      </c>
      <c r="G437" s="600" t="s">
        <v>135</v>
      </c>
      <c r="H437" s="600">
        <f>IFERROR(VLOOKUP(G437,'Cadastro de assessores'!A:B,2,FALSE),"Não Cadastrado")</f>
        <v>12332</v>
      </c>
      <c r="I437" s="600"/>
      <c r="J437" s="51" t="s">
        <v>3801</v>
      </c>
      <c r="K437" s="521" t="s">
        <v>140</v>
      </c>
      <c r="L437" s="601">
        <v>44817.0</v>
      </c>
      <c r="M437" s="601">
        <v>44825.0</v>
      </c>
      <c r="N437" s="521"/>
      <c r="O437" s="521" t="s">
        <v>3818</v>
      </c>
      <c r="P437" s="619">
        <v>0.025</v>
      </c>
      <c r="Q437" s="505"/>
      <c r="R437" s="604"/>
      <c r="S437" s="521"/>
      <c r="T437" s="521"/>
      <c r="U437" s="521"/>
      <c r="V437" s="521" t="s">
        <v>2582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3798</v>
      </c>
      <c r="B438" s="78" t="s">
        <v>5056</v>
      </c>
      <c r="C438" s="607" t="s">
        <v>5057</v>
      </c>
      <c r="D438" s="511">
        <v>4837612.0</v>
      </c>
      <c r="E438" s="511" t="s">
        <v>95</v>
      </c>
      <c r="F438" s="511" t="s">
        <v>29</v>
      </c>
      <c r="G438" s="511" t="s">
        <v>61</v>
      </c>
      <c r="H438" s="511" t="str">
        <f>IFERROR(VLOOKUP(G438,'Cadastro de assessores'!A:B,2,FALSE),"Não Cadastrado")</f>
        <v>17896</v>
      </c>
      <c r="I438" s="511"/>
      <c r="J438" s="51" t="s">
        <v>180</v>
      </c>
      <c r="K438" s="511" t="s">
        <v>97</v>
      </c>
      <c r="L438" s="601">
        <v>44232.0</v>
      </c>
      <c r="M438" s="601">
        <v>44250.0</v>
      </c>
      <c r="N438" s="609">
        <v>44984.0</v>
      </c>
      <c r="O438" s="521" t="s">
        <v>3806</v>
      </c>
      <c r="P438" s="619">
        <v>0.015</v>
      </c>
      <c r="Q438" s="505" t="s">
        <v>5058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99</v>
      </c>
      <c r="U438" s="521" t="s">
        <v>2657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3798</v>
      </c>
      <c r="B439" s="78" t="s">
        <v>5059</v>
      </c>
      <c r="C439" s="607" t="s">
        <v>5060</v>
      </c>
      <c r="D439" s="521">
        <v>4617147.0</v>
      </c>
      <c r="E439" s="521" t="s">
        <v>18</v>
      </c>
      <c r="F439" s="521" t="s">
        <v>29</v>
      </c>
      <c r="G439" s="521" t="s">
        <v>3805</v>
      </c>
      <c r="H439" s="521" t="str">
        <f>IFERROR(VLOOKUP(G439,'Cadastro de assessores'!A:B,2,FALSE),"Não Cadastrado")</f>
        <v>17679</v>
      </c>
      <c r="I439" s="521"/>
      <c r="J439" s="51" t="s">
        <v>180</v>
      </c>
      <c r="K439" s="521" t="s">
        <v>2545</v>
      </c>
      <c r="L439" s="609">
        <v>44166.0</v>
      </c>
      <c r="M439" s="609">
        <v>44166.0</v>
      </c>
      <c r="N439" s="609">
        <v>44390.0</v>
      </c>
      <c r="O439" s="521" t="s">
        <v>3806</v>
      </c>
      <c r="P439" s="603">
        <v>0.015</v>
      </c>
      <c r="Q439" s="610" t="s">
        <v>5061</v>
      </c>
      <c r="R439" s="604"/>
      <c r="S439" s="521" t="str">
        <f t="shared" si="47"/>
        <v>Não Qualificado</v>
      </c>
      <c r="T439" s="521" t="s">
        <v>99</v>
      </c>
      <c r="U439" s="521" t="s">
        <v>2646</v>
      </c>
      <c r="V439" s="521" t="s">
        <v>780</v>
      </c>
      <c r="W439" s="605" t="s">
        <v>3808</v>
      </c>
      <c r="X439" s="605" t="s">
        <v>3808</v>
      </c>
      <c r="Y439" s="605" t="s">
        <v>3808</v>
      </c>
      <c r="Z439" s="605" t="s">
        <v>3808</v>
      </c>
      <c r="AA439" s="605" t="s">
        <v>3808</v>
      </c>
      <c r="AB439" s="605" t="s">
        <v>3808</v>
      </c>
      <c r="AC439" s="605" t="s">
        <v>3808</v>
      </c>
      <c r="AD439" s="605" t="s">
        <v>3808</v>
      </c>
      <c r="AE439" s="605" t="s">
        <v>3808</v>
      </c>
      <c r="AF439" s="605" t="s">
        <v>3808</v>
      </c>
      <c r="AG439" s="605" t="s">
        <v>3808</v>
      </c>
      <c r="AH439" s="605" t="s">
        <v>3808</v>
      </c>
      <c r="AI439" s="605" t="s">
        <v>3808</v>
      </c>
      <c r="AJ439" s="605" t="s">
        <v>3808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2548</v>
      </c>
      <c r="BE439" s="449" t="s">
        <v>2548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3798</v>
      </c>
      <c r="B440" s="78" t="s">
        <v>5062</v>
      </c>
      <c r="C440" s="563" t="s">
        <v>5063</v>
      </c>
      <c r="D440" s="565">
        <v>355180.0</v>
      </c>
      <c r="E440" s="521" t="s">
        <v>18</v>
      </c>
      <c r="F440" s="510" t="s">
        <v>19</v>
      </c>
      <c r="G440" s="510" t="s">
        <v>250</v>
      </c>
      <c r="H440" s="510" t="str">
        <f>IFERROR(VLOOKUP(G440,'Cadastro de assessores'!A:B,2,FALSE),"Não Cadastrado")</f>
        <v>18009</v>
      </c>
      <c r="I440" s="510"/>
      <c r="J440" s="51" t="s">
        <v>180</v>
      </c>
      <c r="K440" s="521" t="s">
        <v>2545</v>
      </c>
      <c r="L440" s="609">
        <v>44362.0</v>
      </c>
      <c r="M440" s="609">
        <v>44362.0</v>
      </c>
      <c r="N440" s="644">
        <v>44489.0</v>
      </c>
      <c r="O440" s="565" t="s">
        <v>3802</v>
      </c>
      <c r="P440" s="603">
        <v>0.02</v>
      </c>
      <c r="Q440" s="610" t="s">
        <v>5064</v>
      </c>
      <c r="R440" s="604"/>
      <c r="S440" s="521" t="str">
        <f t="shared" si="47"/>
        <v>Não Qualificado</v>
      </c>
      <c r="T440" s="521" t="s">
        <v>99</v>
      </c>
      <c r="U440" s="565" t="s">
        <v>2902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2548</v>
      </c>
      <c r="BE440" s="449" t="s">
        <v>2548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3798</v>
      </c>
      <c r="B441" s="78" t="s">
        <v>5065</v>
      </c>
      <c r="C441" s="607" t="s">
        <v>5066</v>
      </c>
      <c r="D441" s="511">
        <v>396107.0</v>
      </c>
      <c r="E441" s="511" t="s">
        <v>2531</v>
      </c>
      <c r="F441" s="511" t="s">
        <v>29</v>
      </c>
      <c r="G441" s="511" t="s">
        <v>2531</v>
      </c>
      <c r="H441" s="511" t="str">
        <f>IFERROR(VLOOKUP(G441,'Cadastro de assessores'!A:B,2,FALSE),"Não Cadastrado")</f>
        <v>18986</v>
      </c>
      <c r="I441" s="511"/>
      <c r="J441" s="46" t="s">
        <v>97</v>
      </c>
      <c r="K441" s="511" t="s">
        <v>97</v>
      </c>
      <c r="L441" s="601">
        <v>44193.0</v>
      </c>
      <c r="M441" s="601">
        <v>44250.0</v>
      </c>
      <c r="N441" s="521"/>
      <c r="O441" s="521" t="s">
        <v>3806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99</v>
      </c>
      <c r="U441" s="521" t="s">
        <v>2823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3798</v>
      </c>
      <c r="B442" s="78" t="s">
        <v>5067</v>
      </c>
      <c r="C442" s="607" t="s">
        <v>5068</v>
      </c>
      <c r="D442" s="521">
        <v>4836917.0</v>
      </c>
      <c r="E442" s="521" t="s">
        <v>2531</v>
      </c>
      <c r="F442" s="521" t="s">
        <v>29</v>
      </c>
      <c r="G442" s="521" t="s">
        <v>2531</v>
      </c>
      <c r="H442" s="521" t="str">
        <f>IFERROR(VLOOKUP(G442,'Cadastro de assessores'!A:B,2,FALSE),"Não Cadastrado")</f>
        <v>18986</v>
      </c>
      <c r="I442" s="521"/>
      <c r="J442" s="51" t="s">
        <v>180</v>
      </c>
      <c r="K442" s="521" t="s">
        <v>2545</v>
      </c>
      <c r="L442" s="609">
        <v>44244.0</v>
      </c>
      <c r="M442" s="609">
        <v>44244.0</v>
      </c>
      <c r="N442" s="609">
        <v>44270.0</v>
      </c>
      <c r="O442" s="521" t="s">
        <v>3806</v>
      </c>
      <c r="P442" s="603">
        <v>0.015</v>
      </c>
      <c r="Q442" s="610" t="s">
        <v>4465</v>
      </c>
      <c r="R442" s="604"/>
      <c r="S442" s="521" t="str">
        <f t="shared" si="47"/>
        <v/>
      </c>
      <c r="T442" s="521" t="s">
        <v>99</v>
      </c>
      <c r="U442" s="565" t="s">
        <v>3104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2548</v>
      </c>
      <c r="BE442" s="449" t="s">
        <v>2548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3798</v>
      </c>
      <c r="B443" s="78" t="s">
        <v>5069</v>
      </c>
      <c r="C443" s="607" t="s">
        <v>5070</v>
      </c>
      <c r="D443" s="521">
        <v>4425136.0</v>
      </c>
      <c r="E443" s="521" t="s">
        <v>18</v>
      </c>
      <c r="F443" s="521" t="s">
        <v>29</v>
      </c>
      <c r="G443" s="521" t="s">
        <v>3805</v>
      </c>
      <c r="H443" s="521" t="str">
        <f>IFERROR(VLOOKUP(G443,'Cadastro de assessores'!A:B,2,FALSE),"Não Cadastrado")</f>
        <v>17679</v>
      </c>
      <c r="I443" s="521"/>
      <c r="J443" s="51" t="s">
        <v>180</v>
      </c>
      <c r="K443" s="521" t="s">
        <v>2545</v>
      </c>
      <c r="L443" s="609">
        <v>44096.0</v>
      </c>
      <c r="M443" s="609">
        <v>44096.0</v>
      </c>
      <c r="N443" s="609">
        <v>44448.0</v>
      </c>
      <c r="O443" s="521" t="s">
        <v>3806</v>
      </c>
      <c r="P443" s="603">
        <v>0.015</v>
      </c>
      <c r="Q443" s="610" t="s">
        <v>5071</v>
      </c>
      <c r="R443" s="604"/>
      <c r="S443" s="521" t="str">
        <f t="shared" si="47"/>
        <v/>
      </c>
      <c r="T443" s="521" t="s">
        <v>99</v>
      </c>
      <c r="U443" s="521" t="s">
        <v>2547</v>
      </c>
      <c r="V443" s="521" t="s">
        <v>29</v>
      </c>
      <c r="W443" s="605" t="s">
        <v>3808</v>
      </c>
      <c r="X443" s="605" t="s">
        <v>3808</v>
      </c>
      <c r="Y443" s="605" t="s">
        <v>3808</v>
      </c>
      <c r="Z443" s="605" t="s">
        <v>3808</v>
      </c>
      <c r="AA443" s="605" t="s">
        <v>3808</v>
      </c>
      <c r="AB443" s="605" t="s">
        <v>3808</v>
      </c>
      <c r="AC443" s="605" t="s">
        <v>3808</v>
      </c>
      <c r="AD443" s="605" t="s">
        <v>3808</v>
      </c>
      <c r="AE443" s="605" t="s">
        <v>3808</v>
      </c>
      <c r="AF443" s="605" t="s">
        <v>3808</v>
      </c>
      <c r="AG443" s="605" t="s">
        <v>3808</v>
      </c>
      <c r="AH443" s="605" t="s">
        <v>5072</v>
      </c>
      <c r="AI443" s="605" t="s">
        <v>5073</v>
      </c>
      <c r="AJ443" s="605" t="s">
        <v>5074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2548</v>
      </c>
      <c r="BE443" s="449" t="s">
        <v>2548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3798</v>
      </c>
      <c r="B444" s="78" t="s">
        <v>5075</v>
      </c>
      <c r="C444" s="607" t="s">
        <v>5076</v>
      </c>
      <c r="D444" s="521">
        <v>4655754.0</v>
      </c>
      <c r="E444" s="511" t="s">
        <v>95</v>
      </c>
      <c r="F444" s="511" t="s">
        <v>29</v>
      </c>
      <c r="G444" s="511" t="s">
        <v>4464</v>
      </c>
      <c r="H444" s="511" t="str">
        <f>IFERROR(VLOOKUP(G444,'Cadastro de assessores'!A:B,2,FALSE),"Não Cadastrado")</f>
        <v>14244</v>
      </c>
      <c r="I444" s="511"/>
      <c r="J444" s="51" t="s">
        <v>3801</v>
      </c>
      <c r="K444" s="511" t="s">
        <v>97</v>
      </c>
      <c r="L444" s="602">
        <v>44173.0</v>
      </c>
      <c r="M444" s="602">
        <v>44180.0</v>
      </c>
      <c r="N444" s="521"/>
      <c r="O444" s="521" t="s">
        <v>3806</v>
      </c>
      <c r="P444" s="603">
        <v>0.015</v>
      </c>
      <c r="Q444" s="610"/>
      <c r="R444" s="604"/>
      <c r="S444" s="521" t="str">
        <f t="shared" si="47"/>
        <v/>
      </c>
      <c r="T444" s="521" t="s">
        <v>99</v>
      </c>
      <c r="U444" s="521" t="s">
        <v>2562</v>
      </c>
      <c r="V444" s="521" t="s">
        <v>29</v>
      </c>
      <c r="W444" s="605" t="s">
        <v>3808</v>
      </c>
      <c r="X444" s="605" t="s">
        <v>3808</v>
      </c>
      <c r="Y444" s="605" t="s">
        <v>3808</v>
      </c>
      <c r="Z444" s="605" t="s">
        <v>3808</v>
      </c>
      <c r="AA444" s="605" t="s">
        <v>3808</v>
      </c>
      <c r="AB444" s="605" t="s">
        <v>3808</v>
      </c>
      <c r="AC444" s="605" t="s">
        <v>3808</v>
      </c>
      <c r="AD444" s="605" t="s">
        <v>3808</v>
      </c>
      <c r="AE444" s="605" t="s">
        <v>3808</v>
      </c>
      <c r="AF444" s="605" t="s">
        <v>3808</v>
      </c>
      <c r="AG444" s="605" t="s">
        <v>3808</v>
      </c>
      <c r="AH444" s="605" t="s">
        <v>3808</v>
      </c>
      <c r="AI444" s="605" t="s">
        <v>3808</v>
      </c>
      <c r="AJ444" s="605" t="s">
        <v>3808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3798</v>
      </c>
      <c r="B445" s="78" t="s">
        <v>5077</v>
      </c>
      <c r="C445" s="607" t="s">
        <v>5078</v>
      </c>
      <c r="D445" s="521">
        <v>7782720.0</v>
      </c>
      <c r="E445" s="511" t="s">
        <v>95</v>
      </c>
      <c r="F445" s="511" t="s">
        <v>29</v>
      </c>
      <c r="G445" s="511" t="s">
        <v>4261</v>
      </c>
      <c r="H445" s="511">
        <f>IFERROR(VLOOKUP(G445,'Cadastro de assessores'!A:B,2,FALSE),"Não Cadastrado")</f>
        <v>12330</v>
      </c>
      <c r="I445" s="511"/>
      <c r="J445" s="51" t="s">
        <v>3801</v>
      </c>
      <c r="K445" s="511" t="s">
        <v>97</v>
      </c>
      <c r="L445" s="614">
        <v>44588.0</v>
      </c>
      <c r="M445" s="614">
        <v>44595.0</v>
      </c>
      <c r="N445" s="521"/>
      <c r="O445" s="521" t="s">
        <v>3812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99</v>
      </c>
      <c r="U445" s="521" t="s">
        <v>2638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3798</v>
      </c>
      <c r="B446" s="78" t="s">
        <v>2092</v>
      </c>
      <c r="C446" s="622" t="s">
        <v>5079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3801</v>
      </c>
      <c r="K446" s="521" t="s">
        <v>97</v>
      </c>
      <c r="L446" s="614">
        <v>44715.0</v>
      </c>
      <c r="M446" s="614">
        <v>44715.0</v>
      </c>
      <c r="N446" s="609"/>
      <c r="O446" s="521" t="s">
        <v>3814</v>
      </c>
      <c r="P446" s="603">
        <v>0.012</v>
      </c>
      <c r="Q446" s="610" t="s">
        <v>4080</v>
      </c>
      <c r="R446" s="604"/>
      <c r="S446" s="521"/>
      <c r="T446" s="521" t="s">
        <v>99</v>
      </c>
      <c r="U446" s="521" t="s">
        <v>2634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2548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3798</v>
      </c>
      <c r="B447" s="78" t="s">
        <v>5080</v>
      </c>
      <c r="C447" s="607" t="s">
        <v>5081</v>
      </c>
      <c r="D447" s="521">
        <v>4493392.0</v>
      </c>
      <c r="E447" s="521" t="s">
        <v>18</v>
      </c>
      <c r="F447" s="521" t="s">
        <v>29</v>
      </c>
      <c r="G447" s="521" t="s">
        <v>3805</v>
      </c>
      <c r="H447" s="521" t="str">
        <f>IFERROR(VLOOKUP(G447,'Cadastro de assessores'!A:B,2,FALSE),"Não Cadastrado")</f>
        <v>17679</v>
      </c>
      <c r="I447" s="521"/>
      <c r="J447" s="51" t="s">
        <v>180</v>
      </c>
      <c r="K447" s="521" t="s">
        <v>2545</v>
      </c>
      <c r="L447" s="608">
        <v>44147.0</v>
      </c>
      <c r="M447" s="608">
        <v>44147.0</v>
      </c>
      <c r="N447" s="609">
        <v>44445.0</v>
      </c>
      <c r="O447" s="521" t="s">
        <v>3814</v>
      </c>
      <c r="P447" s="603">
        <v>0.012</v>
      </c>
      <c r="Q447" s="610" t="s">
        <v>5082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99</v>
      </c>
      <c r="U447" s="521" t="s">
        <v>4218</v>
      </c>
      <c r="V447" s="521" t="s">
        <v>3652</v>
      </c>
      <c r="W447" s="605" t="s">
        <v>3808</v>
      </c>
      <c r="X447" s="605" t="s">
        <v>3808</v>
      </c>
      <c r="Y447" s="605" t="s">
        <v>3808</v>
      </c>
      <c r="Z447" s="605" t="s">
        <v>3808</v>
      </c>
      <c r="AA447" s="605" t="s">
        <v>3808</v>
      </c>
      <c r="AB447" s="605" t="s">
        <v>3808</v>
      </c>
      <c r="AC447" s="605" t="s">
        <v>3808</v>
      </c>
      <c r="AD447" s="605" t="s">
        <v>3808</v>
      </c>
      <c r="AE447" s="605" t="s">
        <v>3808</v>
      </c>
      <c r="AF447" s="605" t="s">
        <v>3808</v>
      </c>
      <c r="AG447" s="605" t="s">
        <v>3808</v>
      </c>
      <c r="AH447" s="605" t="s">
        <v>3808</v>
      </c>
      <c r="AI447" s="605" t="s">
        <v>3808</v>
      </c>
      <c r="AJ447" s="605" t="s">
        <v>5083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2548</v>
      </c>
      <c r="BE447" s="449" t="s">
        <v>2548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3798</v>
      </c>
      <c r="B448" s="78" t="s">
        <v>5084</v>
      </c>
      <c r="C448" s="607" t="s">
        <v>5085</v>
      </c>
      <c r="D448" s="521">
        <v>4757223.0</v>
      </c>
      <c r="E448" s="511" t="s">
        <v>18</v>
      </c>
      <c r="F448" s="600" t="s">
        <v>19</v>
      </c>
      <c r="G448" s="511" t="s">
        <v>250</v>
      </c>
      <c r="H448" s="511" t="str">
        <f>IFERROR(VLOOKUP(G448,'Cadastro de assessores'!A:B,2,FALSE),"Não Cadastrado")</f>
        <v>18009</v>
      </c>
      <c r="I448" s="511"/>
      <c r="J448" s="51" t="s">
        <v>3801</v>
      </c>
      <c r="K448" s="511" t="s">
        <v>97</v>
      </c>
      <c r="L448" s="601">
        <v>44210.0</v>
      </c>
      <c r="M448" s="601">
        <v>44210.0</v>
      </c>
      <c r="N448" s="521"/>
      <c r="O448" s="521" t="s">
        <v>3806</v>
      </c>
      <c r="P448" s="603">
        <v>0.015</v>
      </c>
      <c r="Q448" s="610"/>
      <c r="R448" s="604"/>
      <c r="S448" s="521" t="str">
        <f t="shared" si="48"/>
        <v/>
      </c>
      <c r="T448" s="521" t="s">
        <v>99</v>
      </c>
      <c r="U448" s="521" t="s">
        <v>2646</v>
      </c>
      <c r="V448" s="521" t="s">
        <v>780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3798</v>
      </c>
      <c r="B449" s="78" t="s">
        <v>5086</v>
      </c>
      <c r="C449" s="607" t="s">
        <v>5087</v>
      </c>
      <c r="D449" s="521">
        <v>4491063.0</v>
      </c>
      <c r="E449" s="521" t="s">
        <v>18</v>
      </c>
      <c r="F449" s="521" t="s">
        <v>29</v>
      </c>
      <c r="G449" s="521" t="s">
        <v>3805</v>
      </c>
      <c r="H449" s="521" t="str">
        <f>IFERROR(VLOOKUP(G449,'Cadastro de assessores'!A:B,2,FALSE),"Não Cadastrado")</f>
        <v>17679</v>
      </c>
      <c r="I449" s="521"/>
      <c r="J449" s="51" t="s">
        <v>180</v>
      </c>
      <c r="K449" s="521" t="s">
        <v>2545</v>
      </c>
      <c r="L449" s="608">
        <v>44120.0</v>
      </c>
      <c r="M449" s="608">
        <v>44120.0</v>
      </c>
      <c r="N449" s="609">
        <v>44452.0</v>
      </c>
      <c r="O449" s="521" t="s">
        <v>3806</v>
      </c>
      <c r="P449" s="603">
        <v>0.015</v>
      </c>
      <c r="Q449" s="610" t="s">
        <v>5088</v>
      </c>
      <c r="R449" s="604"/>
      <c r="S449" s="521" t="str">
        <f t="shared" si="48"/>
        <v>Não Qualificado</v>
      </c>
      <c r="T449" s="521" t="s">
        <v>99</v>
      </c>
      <c r="U449" s="521" t="s">
        <v>2562</v>
      </c>
      <c r="V449" s="521" t="s">
        <v>29</v>
      </c>
      <c r="W449" s="605" t="s">
        <v>3808</v>
      </c>
      <c r="X449" s="605" t="s">
        <v>3808</v>
      </c>
      <c r="Y449" s="605" t="s">
        <v>3808</v>
      </c>
      <c r="Z449" s="605" t="s">
        <v>3808</v>
      </c>
      <c r="AA449" s="605" t="s">
        <v>3808</v>
      </c>
      <c r="AB449" s="605" t="s">
        <v>3808</v>
      </c>
      <c r="AC449" s="605" t="s">
        <v>3808</v>
      </c>
      <c r="AD449" s="605" t="s">
        <v>3808</v>
      </c>
      <c r="AE449" s="605" t="s">
        <v>3808</v>
      </c>
      <c r="AF449" s="605" t="s">
        <v>3808</v>
      </c>
      <c r="AG449" s="605" t="s">
        <v>3808</v>
      </c>
      <c r="AH449" s="605" t="s">
        <v>3808</v>
      </c>
      <c r="AI449" s="605" t="s">
        <v>5089</v>
      </c>
      <c r="AJ449" s="605" t="s">
        <v>5090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2548</v>
      </c>
      <c r="BE449" s="449" t="s">
        <v>2548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3798</v>
      </c>
      <c r="B450" s="78" t="s">
        <v>5091</v>
      </c>
      <c r="C450" s="563" t="s">
        <v>5092</v>
      </c>
      <c r="D450" s="565">
        <v>4740849.0</v>
      </c>
      <c r="E450" s="521" t="s">
        <v>95</v>
      </c>
      <c r="F450" s="521" t="s">
        <v>29</v>
      </c>
      <c r="G450" s="521" t="s">
        <v>4124</v>
      </c>
      <c r="H450" s="521" t="str">
        <f>IFERROR(VLOOKUP(G450,'Cadastro de assessores'!A:B,2,FALSE),"Não Cadastrado")</f>
        <v>17489</v>
      </c>
      <c r="I450" s="521"/>
      <c r="J450" s="51" t="s">
        <v>180</v>
      </c>
      <c r="K450" s="521" t="s">
        <v>2545</v>
      </c>
      <c r="L450" s="609">
        <v>44320.0</v>
      </c>
      <c r="M450" s="609">
        <v>44320.0</v>
      </c>
      <c r="N450" s="609">
        <v>44684.0</v>
      </c>
      <c r="O450" s="521" t="s">
        <v>3802</v>
      </c>
      <c r="P450" s="603">
        <v>0.02</v>
      </c>
      <c r="Q450" s="224" t="s">
        <v>5093</v>
      </c>
      <c r="R450" s="604"/>
      <c r="S450" s="521" t="str">
        <f t="shared" si="48"/>
        <v/>
      </c>
      <c r="T450" s="521" t="s">
        <v>99</v>
      </c>
      <c r="U450" s="565" t="s">
        <v>2573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2548</v>
      </c>
      <c r="BE450" s="449" t="s">
        <v>2548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3798</v>
      </c>
      <c r="B451" s="78" t="s">
        <v>5094</v>
      </c>
      <c r="C451" s="607" t="s">
        <v>5095</v>
      </c>
      <c r="D451" s="521">
        <v>4441540.0</v>
      </c>
      <c r="E451" s="521" t="s">
        <v>18</v>
      </c>
      <c r="F451" s="521" t="s">
        <v>29</v>
      </c>
      <c r="G451" s="521" t="s">
        <v>3805</v>
      </c>
      <c r="H451" s="521" t="str">
        <f>IFERROR(VLOOKUP(G451,'Cadastro de assessores'!A:B,2,FALSE),"Não Cadastrado")</f>
        <v>17679</v>
      </c>
      <c r="I451" s="521"/>
      <c r="J451" s="51" t="s">
        <v>180</v>
      </c>
      <c r="K451" s="521" t="s">
        <v>2545</v>
      </c>
      <c r="L451" s="608">
        <v>44133.0</v>
      </c>
      <c r="M451" s="608">
        <v>44133.0</v>
      </c>
      <c r="N451" s="609">
        <v>44438.0</v>
      </c>
      <c r="O451" s="521" t="s">
        <v>3814</v>
      </c>
      <c r="P451" s="603">
        <v>0.012</v>
      </c>
      <c r="Q451" s="610" t="s">
        <v>5096</v>
      </c>
      <c r="R451" s="604"/>
      <c r="S451" s="521" t="str">
        <f t="shared" si="48"/>
        <v>Não Qualificado</v>
      </c>
      <c r="T451" s="521" t="s">
        <v>99</v>
      </c>
      <c r="U451" s="521" t="s">
        <v>2601</v>
      </c>
      <c r="V451" s="521" t="s">
        <v>145</v>
      </c>
      <c r="W451" s="605" t="s">
        <v>3808</v>
      </c>
      <c r="X451" s="605" t="s">
        <v>3808</v>
      </c>
      <c r="Y451" s="605" t="s">
        <v>3808</v>
      </c>
      <c r="Z451" s="605" t="s">
        <v>3808</v>
      </c>
      <c r="AA451" s="605" t="s">
        <v>3808</v>
      </c>
      <c r="AB451" s="605" t="s">
        <v>3808</v>
      </c>
      <c r="AC451" s="605" t="s">
        <v>3808</v>
      </c>
      <c r="AD451" s="605" t="s">
        <v>3808</v>
      </c>
      <c r="AE451" s="605" t="s">
        <v>3808</v>
      </c>
      <c r="AF451" s="605" t="s">
        <v>3808</v>
      </c>
      <c r="AG451" s="605" t="s">
        <v>3808</v>
      </c>
      <c r="AH451" s="605" t="s">
        <v>3808</v>
      </c>
      <c r="AI451" s="605" t="s">
        <v>5097</v>
      </c>
      <c r="AJ451" s="605" t="s">
        <v>5098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2548</v>
      </c>
      <c r="BE451" s="449" t="s">
        <v>2548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3798</v>
      </c>
      <c r="B452" s="78" t="s">
        <v>5099</v>
      </c>
      <c r="C452" s="607" t="s">
        <v>5100</v>
      </c>
      <c r="D452" s="521">
        <v>3615656.0</v>
      </c>
      <c r="E452" s="521" t="s">
        <v>2531</v>
      </c>
      <c r="F452" s="521" t="s">
        <v>29</v>
      </c>
      <c r="G452" s="521" t="s">
        <v>2531</v>
      </c>
      <c r="H452" s="521" t="str">
        <f>IFERROR(VLOOKUP(G452,'Cadastro de assessores'!A:B,2,FALSE),"Não Cadastrado")</f>
        <v>18986</v>
      </c>
      <c r="I452" s="521"/>
      <c r="J452" s="51" t="s">
        <v>180</v>
      </c>
      <c r="K452" s="521" t="s">
        <v>2545</v>
      </c>
      <c r="L452" s="609">
        <v>43859.0</v>
      </c>
      <c r="M452" s="609">
        <v>43859.0</v>
      </c>
      <c r="N452" s="609">
        <v>44305.0</v>
      </c>
      <c r="O452" s="521" t="s">
        <v>3806</v>
      </c>
      <c r="P452" s="603">
        <v>0.015</v>
      </c>
      <c r="Q452" s="610" t="s">
        <v>5038</v>
      </c>
      <c r="R452" s="604"/>
      <c r="S452" s="521" t="str">
        <f t="shared" si="48"/>
        <v>Não Qualificado</v>
      </c>
      <c r="T452" s="521" t="s">
        <v>99</v>
      </c>
      <c r="U452" s="521" t="s">
        <v>2747</v>
      </c>
      <c r="V452" s="521" t="s">
        <v>29</v>
      </c>
      <c r="W452" s="605" t="s">
        <v>3808</v>
      </c>
      <c r="X452" s="605" t="s">
        <v>3808</v>
      </c>
      <c r="Y452" s="605" t="s">
        <v>3808</v>
      </c>
      <c r="Z452" s="605" t="s">
        <v>5101</v>
      </c>
      <c r="AA452" s="605" t="s">
        <v>5102</v>
      </c>
      <c r="AB452" s="605" t="s">
        <v>5103</v>
      </c>
      <c r="AC452" s="605" t="s">
        <v>5104</v>
      </c>
      <c r="AD452" s="605" t="s">
        <v>5105</v>
      </c>
      <c r="AE452" s="605" t="s">
        <v>5106</v>
      </c>
      <c r="AF452" s="605" t="s">
        <v>5107</v>
      </c>
      <c r="AG452" s="605" t="s">
        <v>5108</v>
      </c>
      <c r="AH452" s="605" t="s">
        <v>5109</v>
      </c>
      <c r="AI452" s="605" t="s">
        <v>5110</v>
      </c>
      <c r="AJ452" s="605" t="s">
        <v>5111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2548</v>
      </c>
      <c r="BE452" s="449" t="s">
        <v>2548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3798</v>
      </c>
      <c r="B453" s="78" t="s">
        <v>5112</v>
      </c>
      <c r="C453" s="563" t="s">
        <v>5113</v>
      </c>
      <c r="D453" s="510">
        <v>5892424.0</v>
      </c>
      <c r="E453" s="521" t="s">
        <v>18</v>
      </c>
      <c r="F453" s="510" t="s">
        <v>19</v>
      </c>
      <c r="G453" s="521" t="s">
        <v>4130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180</v>
      </c>
      <c r="K453" s="521" t="s">
        <v>2545</v>
      </c>
      <c r="L453" s="609">
        <v>44421.0</v>
      </c>
      <c r="M453" s="609">
        <v>44421.0</v>
      </c>
      <c r="N453" s="566">
        <v>44817.0</v>
      </c>
      <c r="O453" s="565" t="s">
        <v>3812</v>
      </c>
      <c r="P453" s="603">
        <v>0.007</v>
      </c>
      <c r="Q453" s="224" t="s">
        <v>5114</v>
      </c>
      <c r="R453" s="604"/>
      <c r="S453" s="521" t="str">
        <f t="shared" si="48"/>
        <v>Não Qualificado</v>
      </c>
      <c r="T453" s="521" t="s">
        <v>99</v>
      </c>
      <c r="U453" s="565" t="s">
        <v>5115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3798</v>
      </c>
      <c r="B454" s="78" t="s">
        <v>5116</v>
      </c>
      <c r="C454" s="607" t="s">
        <v>5117</v>
      </c>
      <c r="D454" s="521">
        <v>4362832.0</v>
      </c>
      <c r="E454" s="521" t="s">
        <v>95</v>
      </c>
      <c r="F454" s="521" t="s">
        <v>29</v>
      </c>
      <c r="G454" s="521" t="s">
        <v>3971</v>
      </c>
      <c r="H454" s="521" t="str">
        <f>IFERROR(VLOOKUP(G454,'Cadastro de assessores'!A:B,2,FALSE),"Não Cadastrado")</f>
        <v>16459</v>
      </c>
      <c r="I454" s="521"/>
      <c r="J454" s="51" t="s">
        <v>180</v>
      </c>
      <c r="K454" s="521" t="s">
        <v>2545</v>
      </c>
      <c r="L454" s="609">
        <v>44078.0</v>
      </c>
      <c r="M454" s="609">
        <v>44078.0</v>
      </c>
      <c r="N454" s="566">
        <v>44424.0</v>
      </c>
      <c r="O454" s="565" t="s">
        <v>3802</v>
      </c>
      <c r="P454" s="603">
        <v>0.02</v>
      </c>
      <c r="Q454" s="610" t="s">
        <v>5118</v>
      </c>
      <c r="R454" s="604"/>
      <c r="S454" s="521" t="str">
        <f t="shared" si="48"/>
        <v>Não Qualificado</v>
      </c>
      <c r="T454" s="521" t="s">
        <v>99</v>
      </c>
      <c r="U454" s="521" t="s">
        <v>2584</v>
      </c>
      <c r="V454" s="521" t="s">
        <v>29</v>
      </c>
      <c r="W454" s="605" t="s">
        <v>3808</v>
      </c>
      <c r="X454" s="605" t="s">
        <v>3808</v>
      </c>
      <c r="Y454" s="605" t="s">
        <v>3808</v>
      </c>
      <c r="Z454" s="605" t="s">
        <v>3808</v>
      </c>
      <c r="AA454" s="605" t="s">
        <v>3808</v>
      </c>
      <c r="AB454" s="605" t="s">
        <v>3808</v>
      </c>
      <c r="AC454" s="605" t="s">
        <v>3808</v>
      </c>
      <c r="AD454" s="605" t="s">
        <v>3808</v>
      </c>
      <c r="AE454" s="605" t="s">
        <v>3808</v>
      </c>
      <c r="AF454" s="605" t="s">
        <v>3808</v>
      </c>
      <c r="AG454" s="605" t="s">
        <v>5119</v>
      </c>
      <c r="AH454" s="605" t="s">
        <v>5120</v>
      </c>
      <c r="AI454" s="605" t="s">
        <v>5121</v>
      </c>
      <c r="AJ454" s="605" t="s">
        <v>5122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2548</v>
      </c>
      <c r="BE454" s="449" t="s">
        <v>2548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3798</v>
      </c>
      <c r="B455" s="78" t="s">
        <v>2132</v>
      </c>
      <c r="C455" s="607" t="s">
        <v>5123</v>
      </c>
      <c r="D455" s="521">
        <v>2365107.0</v>
      </c>
      <c r="E455" s="521" t="s">
        <v>18</v>
      </c>
      <c r="F455" s="521" t="s">
        <v>19</v>
      </c>
      <c r="G455" s="521" t="s">
        <v>1787</v>
      </c>
      <c r="H455" s="521">
        <f>IFERROR(VLOOKUP(G455,'Cadastro de assessores'!A:B,2,FALSE),"Não Cadastrado")</f>
        <v>12350</v>
      </c>
      <c r="I455" s="521"/>
      <c r="J455" s="51" t="s">
        <v>180</v>
      </c>
      <c r="K455" s="521" t="s">
        <v>140</v>
      </c>
      <c r="L455" s="609">
        <v>44817.0</v>
      </c>
      <c r="M455" s="609">
        <v>44824.0</v>
      </c>
      <c r="N455" s="566"/>
      <c r="O455" s="565" t="s">
        <v>3806</v>
      </c>
      <c r="P455" s="603">
        <v>0.015</v>
      </c>
      <c r="Q455" s="610" t="s">
        <v>5124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3798</v>
      </c>
      <c r="B456" s="78" t="s">
        <v>2138</v>
      </c>
      <c r="C456" s="563" t="s">
        <v>2136</v>
      </c>
      <c r="D456" s="565">
        <v>2293219.0</v>
      </c>
      <c r="E456" s="511" t="s">
        <v>18</v>
      </c>
      <c r="F456" s="511" t="s">
        <v>29</v>
      </c>
      <c r="G456" s="511" t="s">
        <v>2785</v>
      </c>
      <c r="H456" s="511" t="str">
        <f>IFERROR(VLOOKUP(G456,'Cadastro de assessores'!A:B,2,FALSE),"Não Cadastrado")</f>
        <v>18236</v>
      </c>
      <c r="I456" s="511"/>
      <c r="J456" s="51" t="s">
        <v>3801</v>
      </c>
      <c r="K456" s="511" t="s">
        <v>97</v>
      </c>
      <c r="L456" s="601">
        <v>44210.0</v>
      </c>
      <c r="M456" s="601">
        <v>44293.0</v>
      </c>
      <c r="N456" s="565"/>
      <c r="O456" s="565" t="s">
        <v>3802</v>
      </c>
      <c r="P456" s="603">
        <v>0.02</v>
      </c>
      <c r="Q456" s="224" t="s">
        <v>5125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99</v>
      </c>
      <c r="U456" s="565" t="s">
        <v>5126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3798</v>
      </c>
      <c r="B457" s="78" t="s">
        <v>5127</v>
      </c>
      <c r="C457" s="607" t="s">
        <v>5128</v>
      </c>
      <c r="D457" s="521">
        <v>2523005.0</v>
      </c>
      <c r="E457" s="511" t="s">
        <v>18</v>
      </c>
      <c r="F457" s="510" t="s">
        <v>19</v>
      </c>
      <c r="G457" s="510" t="s">
        <v>1787</v>
      </c>
      <c r="H457" s="511">
        <f>IFERROR(VLOOKUP(G457,'Cadastro de assessores'!A:B,2,FALSE),"Não Cadastrado")</f>
        <v>12350</v>
      </c>
      <c r="I457" s="521"/>
      <c r="J457" s="51" t="s">
        <v>3801</v>
      </c>
      <c r="K457" s="521"/>
      <c r="L457" s="609"/>
      <c r="M457" s="609">
        <v>44834.0</v>
      </c>
      <c r="N457" s="608"/>
      <c r="O457" s="521" t="s">
        <v>3812</v>
      </c>
      <c r="P457" s="603">
        <v>0.01</v>
      </c>
      <c r="Q457" s="610" t="s">
        <v>5129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3798</v>
      </c>
      <c r="B458" s="78" t="s">
        <v>5130</v>
      </c>
      <c r="C458" s="607" t="s">
        <v>5131</v>
      </c>
      <c r="D458" s="521">
        <v>4860067.0</v>
      </c>
      <c r="E458" s="521" t="s">
        <v>18</v>
      </c>
      <c r="F458" s="510" t="s">
        <v>19</v>
      </c>
      <c r="G458" s="510" t="s">
        <v>250</v>
      </c>
      <c r="H458" s="521" t="str">
        <f>IFERROR(VLOOKUP(G458,'Cadastro de assessores'!A:B,2,FALSE),"Não Cadastrado")</f>
        <v>18009</v>
      </c>
      <c r="I458" s="521"/>
      <c r="J458" s="51" t="s">
        <v>180</v>
      </c>
      <c r="K458" s="521" t="s">
        <v>2545</v>
      </c>
      <c r="L458" s="609">
        <v>44259.0</v>
      </c>
      <c r="M458" s="609">
        <v>44259.0</v>
      </c>
      <c r="N458" s="608">
        <v>44516.0</v>
      </c>
      <c r="O458" s="521" t="s">
        <v>3818</v>
      </c>
      <c r="P458" s="603">
        <v>0.025</v>
      </c>
      <c r="Q458" s="610" t="s">
        <v>5132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99</v>
      </c>
      <c r="U458" s="521" t="s">
        <v>2601</v>
      </c>
      <c r="V458" s="521" t="s">
        <v>145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2582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2548</v>
      </c>
      <c r="BE458" s="449" t="s">
        <v>2548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3798</v>
      </c>
      <c r="B459" s="78" t="s">
        <v>5133</v>
      </c>
      <c r="C459" s="607" t="s">
        <v>5134</v>
      </c>
      <c r="D459" s="521">
        <v>4582050.0</v>
      </c>
      <c r="E459" s="511" t="s">
        <v>18</v>
      </c>
      <c r="F459" s="511" t="s">
        <v>29</v>
      </c>
      <c r="G459" s="511" t="s">
        <v>3805</v>
      </c>
      <c r="H459" s="511" t="str">
        <f>IFERROR(VLOOKUP(G459,'Cadastro de assessores'!A:B,2,FALSE),"Não Cadastrado")</f>
        <v>17679</v>
      </c>
      <c r="I459" s="511"/>
      <c r="J459" s="51" t="s">
        <v>3801</v>
      </c>
      <c r="K459" s="633" t="s">
        <v>140</v>
      </c>
      <c r="L459" s="521" t="s">
        <v>2582</v>
      </c>
      <c r="M459" s="630" t="s">
        <v>4173</v>
      </c>
      <c r="N459" s="521"/>
      <c r="O459" s="521" t="s">
        <v>3806</v>
      </c>
      <c r="P459" s="603">
        <v>0.015</v>
      </c>
      <c r="Q459" s="610"/>
      <c r="R459" s="604"/>
      <c r="S459" s="521" t="str">
        <f t="shared" si="49"/>
        <v/>
      </c>
      <c r="T459" s="521" t="s">
        <v>99</v>
      </c>
      <c r="U459" s="521" t="s">
        <v>4218</v>
      </c>
      <c r="V459" s="521" t="s">
        <v>3652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2582</v>
      </c>
      <c r="AN459" s="449" t="s">
        <v>2582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2548</v>
      </c>
      <c r="BE459" s="449" t="s">
        <v>2548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3798</v>
      </c>
      <c r="B460" s="78" t="s">
        <v>5135</v>
      </c>
      <c r="C460" s="563" t="s">
        <v>5136</v>
      </c>
      <c r="D460" s="565">
        <v>5080319.0</v>
      </c>
      <c r="E460" s="511" t="s">
        <v>18</v>
      </c>
      <c r="F460" s="600" t="s">
        <v>19</v>
      </c>
      <c r="G460" s="511" t="s">
        <v>250</v>
      </c>
      <c r="H460" s="600" t="str">
        <f>IFERROR(VLOOKUP(G460,'Cadastro de assessores'!A:B,2,FALSE),"Não Cadastrado")</f>
        <v>18009</v>
      </c>
      <c r="I460" s="600"/>
      <c r="J460" s="51" t="s">
        <v>3801</v>
      </c>
      <c r="K460" s="633" t="s">
        <v>97</v>
      </c>
      <c r="L460" s="601">
        <v>44298.0</v>
      </c>
      <c r="M460" s="601">
        <v>44298.0</v>
      </c>
      <c r="N460" s="521"/>
      <c r="O460" s="521" t="s">
        <v>3806</v>
      </c>
      <c r="P460" s="603">
        <v>0.015</v>
      </c>
      <c r="Q460" s="224" t="s">
        <v>4489</v>
      </c>
      <c r="R460" s="604"/>
      <c r="S460" s="521" t="str">
        <f t="shared" si="49"/>
        <v/>
      </c>
      <c r="T460" s="521" t="s">
        <v>99</v>
      </c>
      <c r="U460" s="521" t="s">
        <v>2601</v>
      </c>
      <c r="V460" s="521" t="s">
        <v>145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3798</v>
      </c>
      <c r="B461" s="78" t="s">
        <v>2170</v>
      </c>
      <c r="C461" s="635" t="s">
        <v>2168</v>
      </c>
      <c r="D461" s="617">
        <v>7336791.0</v>
      </c>
      <c r="E461" s="511" t="s">
        <v>18</v>
      </c>
      <c r="F461" s="600" t="s">
        <v>19</v>
      </c>
      <c r="G461" s="617" t="s">
        <v>207</v>
      </c>
      <c r="H461" s="600" t="str">
        <f>IFERROR(VLOOKUP(G461,'Cadastro de assessores'!A:B,2,FALSE),"Não Cadastrado")</f>
        <v>17831</v>
      </c>
      <c r="I461" s="600"/>
      <c r="J461" s="51" t="s">
        <v>3801</v>
      </c>
      <c r="K461" s="521" t="s">
        <v>97</v>
      </c>
      <c r="L461" s="602">
        <v>44543.0</v>
      </c>
      <c r="M461" s="602">
        <v>44544.0</v>
      </c>
      <c r="N461" s="617"/>
      <c r="O461" s="617" t="s">
        <v>3814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99</v>
      </c>
      <c r="U461" s="565" t="s">
        <v>2823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3798</v>
      </c>
      <c r="B462" s="78" t="s">
        <v>5137</v>
      </c>
      <c r="C462" s="607" t="s">
        <v>5138</v>
      </c>
      <c r="D462" s="521">
        <v>4486837.0</v>
      </c>
      <c r="E462" s="521" t="s">
        <v>18</v>
      </c>
      <c r="F462" s="521" t="s">
        <v>29</v>
      </c>
      <c r="G462" s="521" t="s">
        <v>3805</v>
      </c>
      <c r="H462" s="521" t="str">
        <f>IFERROR(VLOOKUP(G462,'Cadastro de assessores'!A:B,2,FALSE),"Não Cadastrado")</f>
        <v>17679</v>
      </c>
      <c r="I462" s="521"/>
      <c r="J462" s="51" t="s">
        <v>180</v>
      </c>
      <c r="K462" s="521" t="s">
        <v>2545</v>
      </c>
      <c r="L462" s="608">
        <v>44148.0</v>
      </c>
      <c r="M462" s="608">
        <v>44148.0</v>
      </c>
      <c r="N462" s="609">
        <v>44425.0</v>
      </c>
      <c r="O462" s="521" t="s">
        <v>3806</v>
      </c>
      <c r="P462" s="603">
        <v>0.015</v>
      </c>
      <c r="Q462" s="610" t="s">
        <v>5139</v>
      </c>
      <c r="R462" s="604"/>
      <c r="S462" s="521" t="str">
        <f t="shared" si="49"/>
        <v>Não Qualificado</v>
      </c>
      <c r="T462" s="521" t="s">
        <v>99</v>
      </c>
      <c r="U462" s="521" t="s">
        <v>2657</v>
      </c>
      <c r="V462" s="521" t="s">
        <v>29</v>
      </c>
      <c r="W462" s="605" t="s">
        <v>3808</v>
      </c>
      <c r="X462" s="605" t="s">
        <v>3808</v>
      </c>
      <c r="Y462" s="605" t="s">
        <v>3808</v>
      </c>
      <c r="Z462" s="605" t="s">
        <v>3808</v>
      </c>
      <c r="AA462" s="605" t="s">
        <v>3808</v>
      </c>
      <c r="AB462" s="605" t="s">
        <v>3808</v>
      </c>
      <c r="AC462" s="605" t="s">
        <v>3808</v>
      </c>
      <c r="AD462" s="605" t="s">
        <v>3808</v>
      </c>
      <c r="AE462" s="605" t="s">
        <v>3808</v>
      </c>
      <c r="AF462" s="605" t="s">
        <v>3808</v>
      </c>
      <c r="AG462" s="605" t="s">
        <v>3808</v>
      </c>
      <c r="AH462" s="605" t="s">
        <v>3808</v>
      </c>
      <c r="AI462" s="605" t="s">
        <v>3808</v>
      </c>
      <c r="AJ462" s="605" t="s">
        <v>5140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2548</v>
      </c>
      <c r="BE462" s="449" t="s">
        <v>2548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3798</v>
      </c>
      <c r="B463" s="78" t="s">
        <v>2181</v>
      </c>
      <c r="C463" s="563" t="s">
        <v>5141</v>
      </c>
      <c r="D463" s="565">
        <v>7518857.0</v>
      </c>
      <c r="E463" s="511" t="s">
        <v>18</v>
      </c>
      <c r="F463" s="600" t="s">
        <v>29</v>
      </c>
      <c r="G463" s="600" t="s">
        <v>288</v>
      </c>
      <c r="H463" s="521">
        <f>IFERROR(VLOOKUP(G463,'Cadastro de assessores'!A:B,2,FALSE),"Não Cadastrado")</f>
        <v>12359</v>
      </c>
      <c r="I463" s="521"/>
      <c r="J463" s="51" t="s">
        <v>3801</v>
      </c>
      <c r="K463" s="521" t="s">
        <v>97</v>
      </c>
      <c r="L463" s="601">
        <v>44791.0</v>
      </c>
      <c r="M463" s="601">
        <v>44792.0</v>
      </c>
      <c r="N463" s="565"/>
      <c r="O463" s="565" t="s">
        <v>3814</v>
      </c>
      <c r="P463" s="603">
        <v>0.012</v>
      </c>
      <c r="Q463" s="643" t="s">
        <v>4388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3798</v>
      </c>
      <c r="B464" s="78" t="s">
        <v>2195</v>
      </c>
      <c r="C464" s="563" t="s">
        <v>2192</v>
      </c>
      <c r="D464" s="565">
        <v>5648950.0</v>
      </c>
      <c r="E464" s="511" t="s">
        <v>18</v>
      </c>
      <c r="F464" s="600" t="s">
        <v>29</v>
      </c>
      <c r="G464" s="600" t="s">
        <v>2194</v>
      </c>
      <c r="H464" s="600" t="str">
        <f>IFERROR(VLOOKUP(G464,'Cadastro de assessores'!A:B,2,FALSE),"Não Cadastrado")</f>
        <v>18256</v>
      </c>
      <c r="I464" s="600"/>
      <c r="J464" s="51" t="s">
        <v>3801</v>
      </c>
      <c r="K464" s="521" t="s">
        <v>97</v>
      </c>
      <c r="L464" s="601">
        <v>44365.0</v>
      </c>
      <c r="M464" s="601">
        <v>44365.0</v>
      </c>
      <c r="N464" s="565"/>
      <c r="O464" s="565" t="s">
        <v>3802</v>
      </c>
      <c r="P464" s="603">
        <v>0.019</v>
      </c>
      <c r="Q464" s="224" t="s">
        <v>3881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99</v>
      </c>
      <c r="U464" s="565" t="s">
        <v>2573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3798</v>
      </c>
      <c r="B465" s="78" t="s">
        <v>5142</v>
      </c>
      <c r="C465" s="563" t="s">
        <v>5143</v>
      </c>
      <c r="D465" s="565">
        <v>6320705.0</v>
      </c>
      <c r="E465" s="511" t="s">
        <v>95</v>
      </c>
      <c r="F465" s="600" t="s">
        <v>29</v>
      </c>
      <c r="G465" s="600" t="s">
        <v>3851</v>
      </c>
      <c r="H465" s="600" t="str">
        <f>IFERROR(VLOOKUP(G465,'Cadastro de assessores'!A:B,2,FALSE),"Não Cadastrado")</f>
        <v>12624</v>
      </c>
      <c r="I465" s="600"/>
      <c r="J465" s="51" t="s">
        <v>3801</v>
      </c>
      <c r="K465" s="521" t="s">
        <v>97</v>
      </c>
      <c r="L465" s="601">
        <v>44421.0</v>
      </c>
      <c r="M465" s="601">
        <v>44421.0</v>
      </c>
      <c r="N465" s="565"/>
      <c r="O465" s="565" t="s">
        <v>3818</v>
      </c>
      <c r="P465" s="603">
        <v>0.025</v>
      </c>
      <c r="Q465" s="224"/>
      <c r="R465" s="604"/>
      <c r="S465" s="521" t="str">
        <f t="shared" si="50"/>
        <v/>
      </c>
      <c r="T465" s="521" t="s">
        <v>99</v>
      </c>
      <c r="U465" s="521" t="s">
        <v>2562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3798</v>
      </c>
      <c r="B466" s="78" t="s">
        <v>2201</v>
      </c>
      <c r="C466" s="563" t="s">
        <v>5144</v>
      </c>
      <c r="D466" s="554">
        <v>7263623.0</v>
      </c>
      <c r="E466" s="511" t="s">
        <v>18</v>
      </c>
      <c r="F466" s="600" t="s">
        <v>29</v>
      </c>
      <c r="G466" s="617" t="s">
        <v>162</v>
      </c>
      <c r="H466" s="600">
        <f>IFERROR(VLOOKUP(G466,'Cadastro de assessores'!A:B,2,FALSE),"Não Cadastrado")</f>
        <v>12344</v>
      </c>
      <c r="I466" s="600"/>
      <c r="J466" s="51" t="s">
        <v>3801</v>
      </c>
      <c r="K466" s="633" t="s">
        <v>140</v>
      </c>
      <c r="L466" s="521" t="s">
        <v>2582</v>
      </c>
      <c r="M466" s="630" t="s">
        <v>4173</v>
      </c>
      <c r="N466" s="617"/>
      <c r="O466" s="617" t="s">
        <v>3818</v>
      </c>
      <c r="P466" s="603">
        <v>0.025</v>
      </c>
      <c r="Q466" s="691" t="s">
        <v>5145</v>
      </c>
      <c r="R466" s="604"/>
      <c r="S466" s="521" t="str">
        <f t="shared" si="50"/>
        <v>Não Qualificado</v>
      </c>
      <c r="T466" s="521" t="s">
        <v>99</v>
      </c>
      <c r="U466" s="521" t="s">
        <v>2562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2548</v>
      </c>
      <c r="BE466" s="449" t="s">
        <v>2548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3798</v>
      </c>
      <c r="B467" s="78" t="s">
        <v>2201</v>
      </c>
      <c r="C467" s="563" t="s">
        <v>5144</v>
      </c>
      <c r="D467" s="565">
        <v>2004579.0</v>
      </c>
      <c r="E467" s="511" t="s">
        <v>18</v>
      </c>
      <c r="F467" s="600" t="s">
        <v>29</v>
      </c>
      <c r="G467" s="617" t="s">
        <v>162</v>
      </c>
      <c r="H467" s="600">
        <f>IFERROR(VLOOKUP(G467,'Cadastro de assessores'!A:B,2,FALSE),"Não Cadastrado")</f>
        <v>12344</v>
      </c>
      <c r="I467" s="600"/>
      <c r="J467" s="46" t="s">
        <v>97</v>
      </c>
      <c r="K467" s="521" t="s">
        <v>97</v>
      </c>
      <c r="L467" s="601">
        <v>44557.0</v>
      </c>
      <c r="M467" s="601">
        <v>44557.0</v>
      </c>
      <c r="N467" s="617"/>
      <c r="O467" s="617" t="s">
        <v>3812</v>
      </c>
      <c r="P467" s="603">
        <v>0.007</v>
      </c>
      <c r="Q467" s="691" t="s">
        <v>5145</v>
      </c>
      <c r="R467" s="604"/>
      <c r="S467" s="521" t="str">
        <f t="shared" si="50"/>
        <v>Não Qualificado</v>
      </c>
      <c r="T467" s="521" t="s">
        <v>99</v>
      </c>
      <c r="U467" s="521" t="s">
        <v>2562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3798</v>
      </c>
      <c r="B468" s="78" t="s">
        <v>5146</v>
      </c>
      <c r="C468" s="563" t="s">
        <v>5147</v>
      </c>
      <c r="D468" s="565">
        <v>4841428.0</v>
      </c>
      <c r="E468" s="511" t="s">
        <v>18</v>
      </c>
      <c r="F468" s="600" t="s">
        <v>29</v>
      </c>
      <c r="G468" s="600" t="s">
        <v>2912</v>
      </c>
      <c r="H468" s="600" t="str">
        <f>IFERROR(VLOOKUP(G468,'Cadastro de assessores'!A:B,2,FALSE),"Não Cadastrado")</f>
        <v>13444</v>
      </c>
      <c r="I468" s="600"/>
      <c r="J468" s="51" t="s">
        <v>3801</v>
      </c>
      <c r="K468" s="521" t="s">
        <v>97</v>
      </c>
      <c r="L468" s="601">
        <v>44370.0</v>
      </c>
      <c r="M468" s="601">
        <v>44372.0</v>
      </c>
      <c r="N468" s="565"/>
      <c r="O468" s="565" t="s">
        <v>4015</v>
      </c>
      <c r="P468" s="603">
        <v>0.02</v>
      </c>
      <c r="Q468" s="224"/>
      <c r="R468" s="604"/>
      <c r="S468" s="521" t="str">
        <f t="shared" si="50"/>
        <v/>
      </c>
      <c r="T468" s="521" t="s">
        <v>99</v>
      </c>
      <c r="U468" s="565" t="s">
        <v>4016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3798</v>
      </c>
      <c r="B469" s="78" t="s">
        <v>5148</v>
      </c>
      <c r="C469" s="607" t="s">
        <v>5149</v>
      </c>
      <c r="D469" s="521">
        <v>4681272.0</v>
      </c>
      <c r="E469" s="511" t="s">
        <v>95</v>
      </c>
      <c r="F469" s="511" t="s">
        <v>29</v>
      </c>
      <c r="G469" s="511" t="s">
        <v>3641</v>
      </c>
      <c r="H469" s="511" t="str">
        <f>IFERROR(VLOOKUP(G469,'Cadastro de assessores'!A:B,2,FALSE),"Não Cadastrado")</f>
        <v>14574</v>
      </c>
      <c r="I469" s="511"/>
      <c r="J469" s="51" t="s">
        <v>180</v>
      </c>
      <c r="K469" s="521" t="s">
        <v>97</v>
      </c>
      <c r="L469" s="602">
        <v>44186.0</v>
      </c>
      <c r="M469" s="602">
        <v>44186.0</v>
      </c>
      <c r="N469" s="566">
        <v>44901.0</v>
      </c>
      <c r="O469" s="565" t="s">
        <v>3802</v>
      </c>
      <c r="P469" s="603">
        <v>0.02</v>
      </c>
      <c r="Q469" s="610" t="s">
        <v>5150</v>
      </c>
      <c r="R469" s="604"/>
      <c r="S469" s="521" t="str">
        <f t="shared" si="50"/>
        <v>Não Qualificado</v>
      </c>
      <c r="T469" s="521" t="s">
        <v>99</v>
      </c>
      <c r="U469" s="521" t="s">
        <v>5151</v>
      </c>
      <c r="V469" s="521" t="s">
        <v>5152</v>
      </c>
      <c r="W469" s="605" t="s">
        <v>3808</v>
      </c>
      <c r="X469" s="605" t="s">
        <v>3808</v>
      </c>
      <c r="Y469" s="605" t="s">
        <v>3808</v>
      </c>
      <c r="Z469" s="605" t="s">
        <v>3808</v>
      </c>
      <c r="AA469" s="605" t="s">
        <v>3808</v>
      </c>
      <c r="AB469" s="605" t="s">
        <v>3808</v>
      </c>
      <c r="AC469" s="605" t="s">
        <v>3808</v>
      </c>
      <c r="AD469" s="605" t="s">
        <v>3808</v>
      </c>
      <c r="AE469" s="605" t="s">
        <v>3808</v>
      </c>
      <c r="AF469" s="605" t="s">
        <v>3808</v>
      </c>
      <c r="AG469" s="605" t="s">
        <v>3808</v>
      </c>
      <c r="AH469" s="605" t="s">
        <v>3808</v>
      </c>
      <c r="AI469" s="605" t="s">
        <v>3808</v>
      </c>
      <c r="AJ469" s="605" t="s">
        <v>3808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3798</v>
      </c>
      <c r="B470" s="78" t="s">
        <v>2216</v>
      </c>
      <c r="C470" s="563" t="s">
        <v>5153</v>
      </c>
      <c r="D470" s="565">
        <v>3658320.0</v>
      </c>
      <c r="E470" s="511" t="s">
        <v>18</v>
      </c>
      <c r="F470" s="511" t="s">
        <v>29</v>
      </c>
      <c r="G470" s="565" t="s">
        <v>288</v>
      </c>
      <c r="H470" s="565">
        <f>IFERROR(VLOOKUP(G470,'Cadastro de assessores'!A:B,2,FALSE),"Não Cadastrado")</f>
        <v>12359</v>
      </c>
      <c r="I470" s="565"/>
      <c r="J470" s="51" t="s">
        <v>3801</v>
      </c>
      <c r="K470" s="521" t="s">
        <v>97</v>
      </c>
      <c r="L470" s="602">
        <v>44704.0</v>
      </c>
      <c r="M470" s="602">
        <v>44704.0</v>
      </c>
      <c r="N470" s="521"/>
      <c r="O470" s="521" t="s">
        <v>3814</v>
      </c>
      <c r="P470" s="603">
        <v>0.012</v>
      </c>
      <c r="Q470" s="643" t="s">
        <v>4388</v>
      </c>
      <c r="R470" s="604"/>
      <c r="S470" s="521"/>
      <c r="T470" s="521" t="s">
        <v>99</v>
      </c>
      <c r="U470" s="521" t="s">
        <v>2573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3798</v>
      </c>
      <c r="B471" s="78" t="s">
        <v>2222</v>
      </c>
      <c r="C471" s="607" t="s">
        <v>2220</v>
      </c>
      <c r="D471" s="521">
        <v>4559307.0</v>
      </c>
      <c r="E471" s="511" t="s">
        <v>95</v>
      </c>
      <c r="F471" s="511" t="s">
        <v>29</v>
      </c>
      <c r="G471" s="511" t="s">
        <v>3865</v>
      </c>
      <c r="H471" s="511" t="str">
        <f>IFERROR(VLOOKUP(G471,'Cadastro de assessores'!A:B,2,FALSE),"Não Cadastrado")</f>
        <v>1298</v>
      </c>
      <c r="I471" s="511"/>
      <c r="J471" s="51" t="s">
        <v>3801</v>
      </c>
      <c r="K471" s="521" t="s">
        <v>97</v>
      </c>
      <c r="L471" s="602">
        <v>44151.0</v>
      </c>
      <c r="M471" s="602">
        <v>44151.0</v>
      </c>
      <c r="N471" s="521"/>
      <c r="O471" s="521" t="s">
        <v>3806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99</v>
      </c>
      <c r="U471" s="521" t="s">
        <v>2605</v>
      </c>
      <c r="V471" s="521" t="s">
        <v>29</v>
      </c>
      <c r="W471" s="605" t="s">
        <v>3808</v>
      </c>
      <c r="X471" s="605" t="s">
        <v>3808</v>
      </c>
      <c r="Y471" s="605" t="s">
        <v>3808</v>
      </c>
      <c r="Z471" s="605" t="s">
        <v>3808</v>
      </c>
      <c r="AA471" s="605" t="s">
        <v>3808</v>
      </c>
      <c r="AB471" s="605" t="s">
        <v>3808</v>
      </c>
      <c r="AC471" s="605" t="s">
        <v>3808</v>
      </c>
      <c r="AD471" s="605" t="s">
        <v>3808</v>
      </c>
      <c r="AE471" s="605" t="s">
        <v>3808</v>
      </c>
      <c r="AF471" s="605" t="s">
        <v>3808</v>
      </c>
      <c r="AG471" s="605" t="s">
        <v>3808</v>
      </c>
      <c r="AH471" s="605" t="s">
        <v>3808</v>
      </c>
      <c r="AI471" s="605" t="s">
        <v>3808</v>
      </c>
      <c r="AJ471" s="605" t="s">
        <v>5154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3798</v>
      </c>
      <c r="B472" s="78" t="s">
        <v>2233</v>
      </c>
      <c r="C472" s="563" t="s">
        <v>2230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3801</v>
      </c>
      <c r="K472" s="521" t="s">
        <v>97</v>
      </c>
      <c r="L472" s="602">
        <v>44784.0</v>
      </c>
      <c r="M472" s="602">
        <v>44784.0</v>
      </c>
      <c r="N472" s="521"/>
      <c r="O472" s="521" t="s">
        <v>3814</v>
      </c>
      <c r="P472" s="603">
        <v>0.012</v>
      </c>
      <c r="Q472" s="610" t="s">
        <v>5155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3798</v>
      </c>
      <c r="B473" s="78" t="s">
        <v>5156</v>
      </c>
      <c r="C473" s="607" t="s">
        <v>5157</v>
      </c>
      <c r="D473" s="521">
        <v>2645505.0</v>
      </c>
      <c r="E473" s="521" t="s">
        <v>2531</v>
      </c>
      <c r="F473" s="521" t="s">
        <v>29</v>
      </c>
      <c r="G473" s="521" t="s">
        <v>2531</v>
      </c>
      <c r="H473" s="521" t="str">
        <f>IFERROR(VLOOKUP(G473,'Cadastro de assessores'!A:B,2,FALSE),"Não Cadastrado")</f>
        <v>18986</v>
      </c>
      <c r="I473" s="521"/>
      <c r="J473" s="51" t="s">
        <v>180</v>
      </c>
      <c r="K473" s="521" t="s">
        <v>2545</v>
      </c>
      <c r="L473" s="609">
        <v>43684.0</v>
      </c>
      <c r="M473" s="609">
        <v>43684.0</v>
      </c>
      <c r="N473" s="609">
        <v>43924.0</v>
      </c>
      <c r="O473" s="521" t="s">
        <v>3806</v>
      </c>
      <c r="P473" s="603">
        <v>0.01</v>
      </c>
      <c r="Q473" s="610" t="s">
        <v>5158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99</v>
      </c>
      <c r="U473" s="521" t="s">
        <v>2584</v>
      </c>
      <c r="V473" s="521" t="s">
        <v>29</v>
      </c>
      <c r="W473" s="605" t="s">
        <v>5159</v>
      </c>
      <c r="X473" s="605"/>
      <c r="Y473" s="605" t="s">
        <v>5160</v>
      </c>
      <c r="Z473" s="605" t="s">
        <v>5161</v>
      </c>
      <c r="AA473" s="605" t="s">
        <v>5162</v>
      </c>
      <c r="AB473" s="605" t="s">
        <v>5163</v>
      </c>
      <c r="AC473" s="605" t="s">
        <v>3808</v>
      </c>
      <c r="AD473" s="605" t="s">
        <v>3808</v>
      </c>
      <c r="AE473" s="605" t="s">
        <v>3808</v>
      </c>
      <c r="AF473" s="605" t="s">
        <v>3808</v>
      </c>
      <c r="AG473" s="605" t="s">
        <v>3808</v>
      </c>
      <c r="AH473" s="605"/>
      <c r="AI473" s="605" t="s">
        <v>3808</v>
      </c>
      <c r="AJ473" s="605"/>
      <c r="AK473" s="449"/>
      <c r="AL473" s="449"/>
      <c r="AM473" s="449" t="s">
        <v>2582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2548</v>
      </c>
      <c r="BE473" s="449" t="s">
        <v>2548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3798</v>
      </c>
      <c r="B474" s="78" t="s">
        <v>5164</v>
      </c>
      <c r="C474" s="607" t="s">
        <v>5165</v>
      </c>
      <c r="D474" s="521">
        <v>2289902.0</v>
      </c>
      <c r="E474" s="521" t="s">
        <v>18</v>
      </c>
      <c r="F474" s="521" t="s">
        <v>19</v>
      </c>
      <c r="G474" s="521" t="s">
        <v>113</v>
      </c>
      <c r="H474" s="521">
        <v>18890.0</v>
      </c>
      <c r="I474" s="521"/>
      <c r="J474" s="51" t="s">
        <v>3801</v>
      </c>
      <c r="K474" s="521" t="s">
        <v>140</v>
      </c>
      <c r="L474" s="521" t="s">
        <v>2582</v>
      </c>
      <c r="M474" s="609"/>
      <c r="N474" s="609"/>
      <c r="O474" s="521" t="s">
        <v>3814</v>
      </c>
      <c r="P474" s="603">
        <v>0.012</v>
      </c>
      <c r="Q474" s="610" t="s">
        <v>5166</v>
      </c>
      <c r="R474" s="604"/>
      <c r="S474" s="521"/>
      <c r="T474" s="521" t="s">
        <v>99</v>
      </c>
      <c r="U474" s="521" t="s">
        <v>5167</v>
      </c>
      <c r="V474" s="521" t="s">
        <v>5168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2548</v>
      </c>
      <c r="BE474" s="449" t="s">
        <v>2548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3798</v>
      </c>
      <c r="B475" s="78" t="s">
        <v>5169</v>
      </c>
      <c r="C475" s="607" t="s">
        <v>5170</v>
      </c>
      <c r="D475" s="521">
        <v>4837403.0</v>
      </c>
      <c r="E475" s="521" t="s">
        <v>95</v>
      </c>
      <c r="F475" s="521" t="s">
        <v>29</v>
      </c>
      <c r="G475" s="521" t="s">
        <v>4053</v>
      </c>
      <c r="H475" s="521" t="str">
        <f>IFERROR(VLOOKUP(G475,'Cadastro de assessores'!A:B,2,FALSE),"Não Cadastrado")</f>
        <v>19634</v>
      </c>
      <c r="I475" s="521"/>
      <c r="J475" s="51" t="s">
        <v>180</v>
      </c>
      <c r="K475" s="521" t="s">
        <v>2545</v>
      </c>
      <c r="L475" s="609">
        <v>44250.0</v>
      </c>
      <c r="M475" s="609">
        <v>44250.0</v>
      </c>
      <c r="N475" s="566">
        <v>44452.0</v>
      </c>
      <c r="O475" s="565" t="s">
        <v>3847</v>
      </c>
      <c r="P475" s="603">
        <v>0.008</v>
      </c>
      <c r="Q475" s="610" t="s">
        <v>5088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99</v>
      </c>
      <c r="U475" s="521" t="s">
        <v>2584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2548</v>
      </c>
      <c r="BE475" s="449" t="s">
        <v>2548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3798</v>
      </c>
      <c r="B476" s="78" t="s">
        <v>2236</v>
      </c>
      <c r="C476" s="607" t="s">
        <v>2234</v>
      </c>
      <c r="D476" s="521">
        <v>4903270.0</v>
      </c>
      <c r="E476" s="511" t="s">
        <v>95</v>
      </c>
      <c r="F476" s="511" t="s">
        <v>29</v>
      </c>
      <c r="G476" s="511" t="s">
        <v>162</v>
      </c>
      <c r="H476" s="511">
        <f>IFERROR(VLOOKUP(G476,'Cadastro de assessores'!A:B,2,FALSE),"Não Cadastrado")</f>
        <v>12344</v>
      </c>
      <c r="I476" s="511"/>
      <c r="J476" s="51" t="s">
        <v>3801</v>
      </c>
      <c r="K476" s="511" t="s">
        <v>97</v>
      </c>
      <c r="L476" s="601">
        <v>44257.0</v>
      </c>
      <c r="M476" s="601">
        <v>44257.0</v>
      </c>
      <c r="N476" s="565"/>
      <c r="O476" s="565" t="s">
        <v>3802</v>
      </c>
      <c r="P476" s="603">
        <v>0.02</v>
      </c>
      <c r="Q476" s="610" t="s">
        <v>5171</v>
      </c>
      <c r="R476" s="604"/>
      <c r="S476" s="521" t="str">
        <f t="shared" si="51"/>
        <v>Não Qualificado</v>
      </c>
      <c r="T476" s="521" t="s">
        <v>99</v>
      </c>
      <c r="U476" s="521" t="s">
        <v>2923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3798</v>
      </c>
      <c r="B477" s="78" t="s">
        <v>62</v>
      </c>
      <c r="C477" s="607" t="s">
        <v>5172</v>
      </c>
      <c r="D477" s="521">
        <v>2405046.0</v>
      </c>
      <c r="E477" s="521" t="s">
        <v>18</v>
      </c>
      <c r="F477" s="521" t="s">
        <v>29</v>
      </c>
      <c r="G477" s="521" t="s">
        <v>5173</v>
      </c>
      <c r="H477" s="521" t="str">
        <f>IFERROR(VLOOKUP(G477,'Cadastro de assessores'!A:B,2,FALSE),"Não Cadastrado")</f>
        <v>14320</v>
      </c>
      <c r="I477" s="521"/>
      <c r="J477" s="51" t="s">
        <v>180</v>
      </c>
      <c r="K477" s="521" t="s">
        <v>2545</v>
      </c>
      <c r="L477" s="609">
        <v>43777.0</v>
      </c>
      <c r="M477" s="609">
        <v>43777.0</v>
      </c>
      <c r="N477" s="669">
        <v>44105.0</v>
      </c>
      <c r="O477" s="521" t="s">
        <v>4598</v>
      </c>
      <c r="P477" s="603">
        <v>0.02</v>
      </c>
      <c r="Q477" s="610" t="s">
        <v>5174</v>
      </c>
      <c r="R477" s="604"/>
      <c r="S477" s="521" t="str">
        <f t="shared" si="51"/>
        <v/>
      </c>
      <c r="T477" s="521" t="s">
        <v>99</v>
      </c>
      <c r="U477" s="521" t="s">
        <v>3468</v>
      </c>
      <c r="V477" s="521" t="s">
        <v>29</v>
      </c>
      <c r="W477" s="605" t="s">
        <v>5175</v>
      </c>
      <c r="X477" s="605"/>
      <c r="Y477" s="605" t="s">
        <v>5176</v>
      </c>
      <c r="Z477" s="605" t="s">
        <v>5177</v>
      </c>
      <c r="AA477" s="605" t="s">
        <v>5178</v>
      </c>
      <c r="AB477" s="605" t="s">
        <v>5179</v>
      </c>
      <c r="AC477" s="605" t="s">
        <v>5180</v>
      </c>
      <c r="AD477" s="605" t="s">
        <v>5181</v>
      </c>
      <c r="AE477" s="605" t="s">
        <v>5182</v>
      </c>
      <c r="AF477" s="605" t="s">
        <v>5183</v>
      </c>
      <c r="AG477" s="605" t="s">
        <v>5184</v>
      </c>
      <c r="AH477" s="605" t="s">
        <v>5185</v>
      </c>
      <c r="AI477" s="605" t="s">
        <v>5186</v>
      </c>
      <c r="AJ477" s="605"/>
      <c r="AK477" s="449"/>
      <c r="AL477" s="449"/>
      <c r="AM477" s="449" t="s">
        <v>2582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2548</v>
      </c>
      <c r="BE477" s="449" t="s">
        <v>2548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3798</v>
      </c>
      <c r="B478" s="78" t="s">
        <v>5187</v>
      </c>
      <c r="C478" s="563" t="s">
        <v>5188</v>
      </c>
      <c r="D478" s="565">
        <v>4460007.0</v>
      </c>
      <c r="E478" s="511" t="s">
        <v>18</v>
      </c>
      <c r="F478" s="600" t="s">
        <v>29</v>
      </c>
      <c r="G478" s="600" t="s">
        <v>2912</v>
      </c>
      <c r="H478" s="600" t="str">
        <f>IFERROR(VLOOKUP(G478,'Cadastro de assessores'!A:B,2,FALSE),"Não Cadastrado")</f>
        <v>13444</v>
      </c>
      <c r="I478" s="600"/>
      <c r="J478" s="51" t="s">
        <v>3801</v>
      </c>
      <c r="K478" s="511" t="s">
        <v>97</v>
      </c>
      <c r="L478" s="601">
        <v>44372.0</v>
      </c>
      <c r="M478" s="601">
        <v>44372.0</v>
      </c>
      <c r="N478" s="565"/>
      <c r="O478" s="565" t="s">
        <v>4015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362</v>
      </c>
      <c r="U478" s="565" t="s">
        <v>4016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3798</v>
      </c>
      <c r="B479" s="78" t="s">
        <v>2242</v>
      </c>
      <c r="C479" s="563" t="s">
        <v>5189</v>
      </c>
      <c r="D479" s="565">
        <v>8419053.0</v>
      </c>
      <c r="E479" s="511" t="s">
        <v>18</v>
      </c>
      <c r="F479" s="511" t="s">
        <v>19</v>
      </c>
      <c r="G479" s="565" t="s">
        <v>207</v>
      </c>
      <c r="H479" s="565" t="str">
        <f>IFERROR(VLOOKUP(G479,'Cadastro de assessores'!A:B,2,FALSE),"Não Cadastrado")</f>
        <v>17831</v>
      </c>
      <c r="I479" s="565"/>
      <c r="J479" s="51" t="s">
        <v>3801</v>
      </c>
      <c r="K479" s="633" t="s">
        <v>140</v>
      </c>
      <c r="L479" s="521" t="s">
        <v>2582</v>
      </c>
      <c r="M479" s="630" t="s">
        <v>4173</v>
      </c>
      <c r="N479" s="565"/>
      <c r="O479" s="565" t="s">
        <v>3814</v>
      </c>
      <c r="P479" s="603">
        <v>0.012</v>
      </c>
      <c r="Q479" s="610"/>
      <c r="R479" s="604"/>
      <c r="S479" s="521"/>
      <c r="T479" s="521" t="s">
        <v>99</v>
      </c>
      <c r="U479" s="521" t="s">
        <v>2634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2548</v>
      </c>
      <c r="BE479" s="449" t="s">
        <v>2548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3798</v>
      </c>
      <c r="B480" s="78" t="s">
        <v>5190</v>
      </c>
      <c r="C480" s="607" t="s">
        <v>5191</v>
      </c>
      <c r="D480" s="565">
        <v>8419053.0</v>
      </c>
      <c r="E480" s="521" t="s">
        <v>18</v>
      </c>
      <c r="F480" s="521" t="s">
        <v>29</v>
      </c>
      <c r="G480" s="521" t="s">
        <v>3805</v>
      </c>
      <c r="H480" s="521" t="str">
        <f>IFERROR(VLOOKUP(G480,'Cadastro de assessores'!A:B,2,FALSE),"Não Cadastrado")</f>
        <v>17679</v>
      </c>
      <c r="I480" s="521"/>
      <c r="J480" s="51" t="s">
        <v>180</v>
      </c>
      <c r="K480" s="521" t="s">
        <v>2545</v>
      </c>
      <c r="L480" s="609">
        <v>44272.0</v>
      </c>
      <c r="M480" s="609">
        <v>44272.0</v>
      </c>
      <c r="N480" s="608">
        <v>44498.0</v>
      </c>
      <c r="O480" s="521" t="s">
        <v>3814</v>
      </c>
      <c r="P480" s="603">
        <v>0.012</v>
      </c>
      <c r="Q480" s="610" t="s">
        <v>5192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99</v>
      </c>
      <c r="U480" s="521" t="s">
        <v>2547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2548</v>
      </c>
      <c r="BE480" s="449" t="s">
        <v>2548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3798</v>
      </c>
      <c r="B481" s="78" t="s">
        <v>5190</v>
      </c>
      <c r="C481" s="607" t="s">
        <v>5191</v>
      </c>
      <c r="D481" s="521">
        <v>4951699.0</v>
      </c>
      <c r="E481" s="521" t="s">
        <v>18</v>
      </c>
      <c r="F481" s="521" t="s">
        <v>29</v>
      </c>
      <c r="G481" s="521" t="s">
        <v>5193</v>
      </c>
      <c r="H481" s="521" t="str">
        <f>IFERROR(VLOOKUP(G481,'Cadastro de assessores'!A:B,2,FALSE),"Não Cadastrado")</f>
        <v>12305</v>
      </c>
      <c r="I481" s="521"/>
      <c r="J481" s="51" t="s">
        <v>180</v>
      </c>
      <c r="K481" s="521" t="s">
        <v>2545</v>
      </c>
      <c r="L481" s="609">
        <v>44271.0</v>
      </c>
      <c r="M481" s="609">
        <v>44271.0</v>
      </c>
      <c r="N481" s="608">
        <v>44498.0</v>
      </c>
      <c r="O481" s="565" t="s">
        <v>3847</v>
      </c>
      <c r="P481" s="603">
        <v>0.008</v>
      </c>
      <c r="Q481" s="610" t="s">
        <v>5192</v>
      </c>
      <c r="R481" s="604"/>
      <c r="S481" s="521" t="str">
        <f t="shared" si="52"/>
        <v>Qualificado</v>
      </c>
      <c r="T481" s="521" t="s">
        <v>99</v>
      </c>
      <c r="U481" s="521" t="s">
        <v>2547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2548</v>
      </c>
      <c r="BE481" s="449" t="s">
        <v>2548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3798</v>
      </c>
      <c r="B482" s="78" t="s">
        <v>5194</v>
      </c>
      <c r="C482" s="563" t="s">
        <v>5195</v>
      </c>
      <c r="D482" s="565">
        <v>5900712.0</v>
      </c>
      <c r="E482" s="511" t="s">
        <v>18</v>
      </c>
      <c r="F482" s="600" t="s">
        <v>19</v>
      </c>
      <c r="G482" s="511" t="s">
        <v>250</v>
      </c>
      <c r="H482" s="565" t="str">
        <f>IFERROR(VLOOKUP(G482,'Cadastro de assessores'!A:B,2,FALSE),"Não Cadastrado")</f>
        <v>18009</v>
      </c>
      <c r="I482" s="565"/>
      <c r="J482" s="51" t="s">
        <v>180</v>
      </c>
      <c r="K482" s="511" t="s">
        <v>97</v>
      </c>
      <c r="L482" s="601">
        <v>44386.0</v>
      </c>
      <c r="M482" s="601">
        <v>44390.0</v>
      </c>
      <c r="N482" s="644">
        <v>44895.0</v>
      </c>
      <c r="O482" s="565" t="s">
        <v>3818</v>
      </c>
      <c r="P482" s="603">
        <v>0.025</v>
      </c>
      <c r="Q482" s="224" t="s">
        <v>5196</v>
      </c>
      <c r="R482" s="604"/>
      <c r="S482" s="521" t="str">
        <f t="shared" si="52"/>
        <v>Não Qualificado</v>
      </c>
      <c r="T482" s="521" t="s">
        <v>99</v>
      </c>
      <c r="U482" s="565" t="s">
        <v>2573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3798</v>
      </c>
      <c r="B483" s="78" t="s">
        <v>2245</v>
      </c>
      <c r="C483" s="607" t="s">
        <v>2243</v>
      </c>
      <c r="D483" s="521">
        <v>3369465.0</v>
      </c>
      <c r="E483" s="511" t="s">
        <v>18</v>
      </c>
      <c r="F483" s="511" t="s">
        <v>29</v>
      </c>
      <c r="G483" s="511" t="s">
        <v>288</v>
      </c>
      <c r="H483" s="565">
        <f>IFERROR(VLOOKUP(G483,'Cadastro de assessores'!A:B,2,FALSE),"Não Cadastrado")</f>
        <v>12359</v>
      </c>
      <c r="I483" s="565"/>
      <c r="J483" s="46" t="s">
        <v>97</v>
      </c>
      <c r="K483" s="511" t="s">
        <v>97</v>
      </c>
      <c r="L483" s="614">
        <v>44618.0</v>
      </c>
      <c r="M483" s="614">
        <v>44618.0</v>
      </c>
      <c r="N483" s="565"/>
      <c r="O483" s="565" t="s">
        <v>3812</v>
      </c>
      <c r="P483" s="603">
        <v>0.007</v>
      </c>
      <c r="Q483" s="643" t="s">
        <v>4388</v>
      </c>
      <c r="R483" s="604"/>
      <c r="S483" s="521" t="str">
        <f t="shared" si="52"/>
        <v>Não Qualificado</v>
      </c>
      <c r="T483" s="521" t="s">
        <v>99</v>
      </c>
      <c r="U483" s="521" t="s">
        <v>2584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3798</v>
      </c>
      <c r="B484" s="78" t="s">
        <v>5197</v>
      </c>
      <c r="C484" s="607" t="s">
        <v>5198</v>
      </c>
      <c r="D484" s="521">
        <v>3730315.0</v>
      </c>
      <c r="E484" s="511" t="s">
        <v>95</v>
      </c>
      <c r="F484" s="511" t="s">
        <v>29</v>
      </c>
      <c r="G484" s="511" t="s">
        <v>4053</v>
      </c>
      <c r="H484" s="565" t="str">
        <f>IFERROR(VLOOKUP(G484,'Cadastro de assessores'!A:B,2,FALSE),"Não Cadastrado")</f>
        <v>19634</v>
      </c>
      <c r="I484" s="565"/>
      <c r="J484" s="51" t="s">
        <v>3801</v>
      </c>
      <c r="K484" s="511" t="s">
        <v>97</v>
      </c>
      <c r="L484" s="601">
        <v>44714.0</v>
      </c>
      <c r="M484" s="601">
        <v>44714.0</v>
      </c>
      <c r="N484" s="565"/>
      <c r="O484" s="565" t="s">
        <v>3814</v>
      </c>
      <c r="P484" s="603">
        <v>0.012</v>
      </c>
      <c r="Q484" s="610" t="s">
        <v>5199</v>
      </c>
      <c r="R484" s="604"/>
      <c r="S484" s="521"/>
      <c r="T484" s="521" t="s">
        <v>362</v>
      </c>
      <c r="U484" s="521" t="s">
        <v>2547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2548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3798</v>
      </c>
      <c r="B485" s="78" t="s">
        <v>5200</v>
      </c>
      <c r="C485" s="607" t="s">
        <v>5201</v>
      </c>
      <c r="D485" s="521">
        <v>5371919.0</v>
      </c>
      <c r="E485" s="511" t="s">
        <v>95</v>
      </c>
      <c r="F485" s="511" t="s">
        <v>29</v>
      </c>
      <c r="G485" s="511" t="s">
        <v>4053</v>
      </c>
      <c r="H485" s="565" t="str">
        <f>IFERROR(VLOOKUP(G485,'Cadastro de assessores'!A:B,2,FALSE),"Não Cadastrado")</f>
        <v>19634</v>
      </c>
      <c r="I485" s="565"/>
      <c r="J485" s="51" t="s">
        <v>3801</v>
      </c>
      <c r="K485" s="511" t="s">
        <v>97</v>
      </c>
      <c r="L485" s="601">
        <v>44711.0</v>
      </c>
      <c r="M485" s="601">
        <v>44714.0</v>
      </c>
      <c r="N485" s="565"/>
      <c r="O485" s="565" t="s">
        <v>3814</v>
      </c>
      <c r="P485" s="603">
        <v>0.012</v>
      </c>
      <c r="Q485" s="610" t="s">
        <v>5202</v>
      </c>
      <c r="R485" s="604"/>
      <c r="S485" s="521"/>
      <c r="T485" s="521" t="s">
        <v>362</v>
      </c>
      <c r="U485" s="521" t="s">
        <v>2547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2548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3798</v>
      </c>
      <c r="B486" s="78" t="s">
        <v>5203</v>
      </c>
      <c r="C486" s="607" t="s">
        <v>5204</v>
      </c>
      <c r="D486" s="521">
        <v>3102597.0</v>
      </c>
      <c r="E486" s="511" t="s">
        <v>18</v>
      </c>
      <c r="F486" s="511" t="s">
        <v>29</v>
      </c>
      <c r="G486" s="511" t="s">
        <v>288</v>
      </c>
      <c r="H486" s="511">
        <f>IFERROR(VLOOKUP(G486,'Cadastro de assessores'!A:B,2,FALSE),"Não Cadastrado")</f>
        <v>12359</v>
      </c>
      <c r="I486" s="511"/>
      <c r="J486" s="51" t="s">
        <v>3801</v>
      </c>
      <c r="K486" s="511" t="s">
        <v>97</v>
      </c>
      <c r="L486" s="601">
        <v>44249.0</v>
      </c>
      <c r="M486" s="601">
        <v>44249.0</v>
      </c>
      <c r="N486" s="565"/>
      <c r="O486" s="565" t="s">
        <v>3802</v>
      </c>
      <c r="P486" s="603">
        <v>0.02</v>
      </c>
      <c r="Q486" s="610" t="s">
        <v>3902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99</v>
      </c>
      <c r="U486" s="521" t="s">
        <v>2605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3798</v>
      </c>
      <c r="B487" s="78" t="s">
        <v>3727</v>
      </c>
      <c r="C487" s="607" t="s">
        <v>5205</v>
      </c>
      <c r="D487" s="521">
        <v>3457906.0</v>
      </c>
      <c r="E487" s="511" t="s">
        <v>18</v>
      </c>
      <c r="F487" s="511" t="s">
        <v>29</v>
      </c>
      <c r="G487" s="511" t="s">
        <v>366</v>
      </c>
      <c r="H487" s="511" t="str">
        <f>IFERROR(VLOOKUP(G487,'Cadastro de assessores'!A:B,2,FALSE),"Não Cadastrado")</f>
        <v>18993</v>
      </c>
      <c r="I487" s="511"/>
      <c r="J487" s="51" t="s">
        <v>3801</v>
      </c>
      <c r="K487" s="511" t="s">
        <v>97</v>
      </c>
      <c r="L487" s="601">
        <v>43693.0</v>
      </c>
      <c r="M487" s="601">
        <v>43693.0</v>
      </c>
      <c r="N487" s="521"/>
      <c r="O487" s="521" t="s">
        <v>5206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99</v>
      </c>
      <c r="U487" s="521" t="s">
        <v>2573</v>
      </c>
      <c r="V487" s="521" t="s">
        <v>29</v>
      </c>
      <c r="W487" s="605" t="s">
        <v>5207</v>
      </c>
      <c r="X487" s="605"/>
      <c r="Y487" s="605" t="s">
        <v>5208</v>
      </c>
      <c r="Z487" s="605" t="s">
        <v>5209</v>
      </c>
      <c r="AA487" s="605" t="s">
        <v>5210</v>
      </c>
      <c r="AB487" s="605" t="s">
        <v>5211</v>
      </c>
      <c r="AC487" s="605" t="s">
        <v>5212</v>
      </c>
      <c r="AD487" s="605" t="s">
        <v>5213</v>
      </c>
      <c r="AE487" s="605" t="s">
        <v>5214</v>
      </c>
      <c r="AF487" s="605" t="s">
        <v>5215</v>
      </c>
      <c r="AG487" s="605" t="s">
        <v>5216</v>
      </c>
      <c r="AH487" s="605" t="s">
        <v>5217</v>
      </c>
      <c r="AI487" s="605" t="s">
        <v>5218</v>
      </c>
      <c r="AJ487" s="605" t="s">
        <v>5219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3798</v>
      </c>
      <c r="B488" s="78" t="s">
        <v>5220</v>
      </c>
      <c r="C488" s="635" t="s">
        <v>5221</v>
      </c>
      <c r="D488" s="565">
        <v>5582661.0</v>
      </c>
      <c r="E488" s="511" t="s">
        <v>18</v>
      </c>
      <c r="F488" s="600" t="s">
        <v>19</v>
      </c>
      <c r="G488" s="511" t="s">
        <v>250</v>
      </c>
      <c r="H488" s="511" t="str">
        <f>IFERROR(VLOOKUP(G488,'Cadastro de assessores'!A:B,2,FALSE),"Não Cadastrado")</f>
        <v>18009</v>
      </c>
      <c r="I488" s="511"/>
      <c r="J488" s="51" t="s">
        <v>180</v>
      </c>
      <c r="K488" s="511" t="s">
        <v>97</v>
      </c>
      <c r="L488" s="601">
        <v>44340.0</v>
      </c>
      <c r="M488" s="601">
        <v>44340.0</v>
      </c>
      <c r="N488" s="609">
        <v>44896.0</v>
      </c>
      <c r="O488" s="521" t="s">
        <v>3818</v>
      </c>
      <c r="P488" s="603">
        <v>0.025</v>
      </c>
      <c r="Q488" s="224" t="s">
        <v>5222</v>
      </c>
      <c r="R488" s="604"/>
      <c r="S488" s="521" t="str">
        <f t="shared" si="53"/>
        <v/>
      </c>
      <c r="T488" s="521" t="s">
        <v>99</v>
      </c>
      <c r="U488" s="521" t="s">
        <v>2584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3798</v>
      </c>
      <c r="B489" s="78" t="s">
        <v>5223</v>
      </c>
      <c r="C489" s="607" t="s">
        <v>5224</v>
      </c>
      <c r="D489" s="521">
        <v>4484307.0</v>
      </c>
      <c r="E489" s="521" t="s">
        <v>95</v>
      </c>
      <c r="F489" s="521" t="s">
        <v>29</v>
      </c>
      <c r="G489" s="521" t="s">
        <v>5225</v>
      </c>
      <c r="H489" s="521" t="str">
        <f>IFERROR(VLOOKUP(G489,'Cadastro de assessores'!A:B,2,FALSE),"Não Cadastrado")</f>
        <v>18061</v>
      </c>
      <c r="I489" s="521"/>
      <c r="J489" s="51" t="s">
        <v>180</v>
      </c>
      <c r="K489" s="521" t="s">
        <v>2545</v>
      </c>
      <c r="L489" s="609">
        <v>44105.0</v>
      </c>
      <c r="M489" s="609">
        <v>44105.0</v>
      </c>
      <c r="N489" s="608">
        <v>44482.0</v>
      </c>
      <c r="O489" s="521" t="s">
        <v>3818</v>
      </c>
      <c r="P489" s="603">
        <v>0.025</v>
      </c>
      <c r="Q489" s="610" t="s">
        <v>5226</v>
      </c>
      <c r="R489" s="604"/>
      <c r="S489" s="521" t="str">
        <f t="shared" si="53"/>
        <v>Não Qualificado</v>
      </c>
      <c r="T489" s="521" t="s">
        <v>99</v>
      </c>
      <c r="U489" s="521" t="s">
        <v>5227</v>
      </c>
      <c r="V489" s="521" t="s">
        <v>19</v>
      </c>
      <c r="W489" s="605" t="s">
        <v>3808</v>
      </c>
      <c r="X489" s="605" t="s">
        <v>3808</v>
      </c>
      <c r="Y489" s="605" t="s">
        <v>3808</v>
      </c>
      <c r="Z489" s="605" t="s">
        <v>3808</v>
      </c>
      <c r="AA489" s="605" t="s">
        <v>3808</v>
      </c>
      <c r="AB489" s="605" t="s">
        <v>3808</v>
      </c>
      <c r="AC489" s="605" t="s">
        <v>3808</v>
      </c>
      <c r="AD489" s="605" t="s">
        <v>3808</v>
      </c>
      <c r="AE489" s="605" t="s">
        <v>3808</v>
      </c>
      <c r="AF489" s="605" t="s">
        <v>3808</v>
      </c>
      <c r="AG489" s="605" t="s">
        <v>3808</v>
      </c>
      <c r="AH489" s="605" t="s">
        <v>3808</v>
      </c>
      <c r="AI489" s="605" t="s">
        <v>5228</v>
      </c>
      <c r="AJ489" s="605" t="s">
        <v>5229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2548</v>
      </c>
      <c r="BE489" s="449" t="s">
        <v>2548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3798</v>
      </c>
      <c r="B490" s="78" t="s">
        <v>3731</v>
      </c>
      <c r="C490" s="607" t="s">
        <v>5230</v>
      </c>
      <c r="D490" s="521">
        <v>4598320.0</v>
      </c>
      <c r="E490" s="511" t="s">
        <v>18</v>
      </c>
      <c r="F490" s="511" t="s">
        <v>29</v>
      </c>
      <c r="G490" s="511" t="s">
        <v>366</v>
      </c>
      <c r="H490" s="511" t="str">
        <f>IFERROR(VLOOKUP(G490,'Cadastro de assessores'!A:B,2,FALSE),"Não Cadastrado")</f>
        <v>18993</v>
      </c>
      <c r="I490" s="511"/>
      <c r="J490" s="51" t="s">
        <v>3801</v>
      </c>
      <c r="K490" s="511" t="s">
        <v>97</v>
      </c>
      <c r="L490" s="602">
        <v>44148.0</v>
      </c>
      <c r="M490" s="602">
        <v>44148.0</v>
      </c>
      <c r="N490" s="521"/>
      <c r="O490" s="521" t="s">
        <v>3818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99</v>
      </c>
      <c r="U490" s="521" t="s">
        <v>2646</v>
      </c>
      <c r="V490" s="521" t="s">
        <v>780</v>
      </c>
      <c r="W490" s="605" t="s">
        <v>3808</v>
      </c>
      <c r="X490" s="605" t="s">
        <v>3808</v>
      </c>
      <c r="Y490" s="605" t="s">
        <v>3808</v>
      </c>
      <c r="Z490" s="605" t="s">
        <v>3808</v>
      </c>
      <c r="AA490" s="605" t="s">
        <v>3808</v>
      </c>
      <c r="AB490" s="605" t="s">
        <v>3808</v>
      </c>
      <c r="AC490" s="605" t="s">
        <v>3808</v>
      </c>
      <c r="AD490" s="605" t="s">
        <v>3808</v>
      </c>
      <c r="AE490" s="605" t="s">
        <v>3808</v>
      </c>
      <c r="AF490" s="605" t="s">
        <v>3808</v>
      </c>
      <c r="AG490" s="605" t="s">
        <v>3808</v>
      </c>
      <c r="AH490" s="605" t="s">
        <v>3808</v>
      </c>
      <c r="AI490" s="605" t="s">
        <v>3808</v>
      </c>
      <c r="AJ490" s="605" t="s">
        <v>5231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3798</v>
      </c>
      <c r="B491" s="78" t="s">
        <v>5232</v>
      </c>
      <c r="C491" s="607" t="s">
        <v>5233</v>
      </c>
      <c r="D491" s="521">
        <v>3412436.0</v>
      </c>
      <c r="E491" s="511" t="s">
        <v>2531</v>
      </c>
      <c r="F491" s="511" t="s">
        <v>29</v>
      </c>
      <c r="G491" s="511" t="s">
        <v>2531</v>
      </c>
      <c r="H491" s="511" t="str">
        <f>IFERROR(VLOOKUP(G491,'Cadastro de assessores'!A:B,2,FALSE),"Não Cadastrado")</f>
        <v>18986</v>
      </c>
      <c r="I491" s="511"/>
      <c r="J491" s="51" t="s">
        <v>3801</v>
      </c>
      <c r="K491" s="633" t="s">
        <v>140</v>
      </c>
      <c r="L491" s="601">
        <v>44067.0</v>
      </c>
      <c r="M491" s="601">
        <v>44075.0</v>
      </c>
      <c r="N491" s="521"/>
      <c r="O491" s="521" t="s">
        <v>3806</v>
      </c>
      <c r="P491" s="603">
        <v>0.015</v>
      </c>
      <c r="Q491" s="610"/>
      <c r="R491" s="604"/>
      <c r="S491" s="521" t="str">
        <f t="shared" si="53"/>
        <v/>
      </c>
      <c r="T491" s="521" t="s">
        <v>99</v>
      </c>
      <c r="U491" s="521" t="s">
        <v>2562</v>
      </c>
      <c r="V491" s="521" t="s">
        <v>29</v>
      </c>
      <c r="W491" s="605" t="s">
        <v>3808</v>
      </c>
      <c r="X491" s="605" t="s">
        <v>3808</v>
      </c>
      <c r="Y491" s="605" t="s">
        <v>3808</v>
      </c>
      <c r="Z491" s="605" t="s">
        <v>3808</v>
      </c>
      <c r="AA491" s="605" t="s">
        <v>3808</v>
      </c>
      <c r="AB491" s="605" t="s">
        <v>3808</v>
      </c>
      <c r="AC491" s="605" t="s">
        <v>3808</v>
      </c>
      <c r="AD491" s="605" t="s">
        <v>3808</v>
      </c>
      <c r="AE491" s="605" t="s">
        <v>3808</v>
      </c>
      <c r="AF491" s="605" t="s">
        <v>3808</v>
      </c>
      <c r="AG491" s="605" t="s">
        <v>5234</v>
      </c>
      <c r="AH491" s="605" t="s">
        <v>5235</v>
      </c>
      <c r="AI491" s="605" t="s">
        <v>5236</v>
      </c>
      <c r="AJ491" s="605" t="s">
        <v>5237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3798</v>
      </c>
      <c r="B492" s="78" t="s">
        <v>2265</v>
      </c>
      <c r="C492" s="635" t="s">
        <v>5238</v>
      </c>
      <c r="D492" s="565">
        <v>5681841.0</v>
      </c>
      <c r="E492" s="511" t="s">
        <v>18</v>
      </c>
      <c r="F492" s="600" t="s">
        <v>19</v>
      </c>
      <c r="G492" s="511" t="s">
        <v>113</v>
      </c>
      <c r="H492" s="600" t="str">
        <f>IFERROR(VLOOKUP(G492,'Cadastro de assessores'!A:B,2,FALSE),"Não Cadastrado")</f>
        <v>18890</v>
      </c>
      <c r="I492" s="600"/>
      <c r="J492" s="51" t="s">
        <v>3801</v>
      </c>
      <c r="K492" s="511" t="s">
        <v>97</v>
      </c>
      <c r="L492" s="601">
        <v>44469.0</v>
      </c>
      <c r="M492" s="601">
        <v>44469.0</v>
      </c>
      <c r="N492" s="521"/>
      <c r="O492" s="521" t="s">
        <v>3814</v>
      </c>
      <c r="P492" s="603">
        <v>0.012</v>
      </c>
      <c r="Q492" s="224" t="s">
        <v>3910</v>
      </c>
      <c r="R492" s="604"/>
      <c r="S492" s="521" t="str">
        <f t="shared" si="53"/>
        <v>Não Qualificado</v>
      </c>
      <c r="T492" s="521" t="s">
        <v>99</v>
      </c>
      <c r="U492" s="565" t="s">
        <v>2823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3798</v>
      </c>
      <c r="B493" s="78" t="s">
        <v>5239</v>
      </c>
      <c r="C493" s="563" t="s">
        <v>5240</v>
      </c>
      <c r="D493" s="510">
        <v>5146477.0</v>
      </c>
      <c r="E493" s="521" t="s">
        <v>2531</v>
      </c>
      <c r="F493" s="521" t="s">
        <v>29</v>
      </c>
      <c r="G493" s="521" t="s">
        <v>2531</v>
      </c>
      <c r="H493" s="521" t="str">
        <f>IFERROR(VLOOKUP(G493,'Cadastro de assessores'!A:B,2,FALSE),"Não Cadastrado")</f>
        <v>18986</v>
      </c>
      <c r="I493" s="521"/>
      <c r="J493" s="51" t="s">
        <v>180</v>
      </c>
      <c r="K493" s="521" t="s">
        <v>2545</v>
      </c>
      <c r="L493" s="609">
        <v>44355.0</v>
      </c>
      <c r="M493" s="609">
        <v>44355.0</v>
      </c>
      <c r="N493" s="609">
        <v>44776.0</v>
      </c>
      <c r="O493" s="521" t="s">
        <v>3814</v>
      </c>
      <c r="P493" s="603">
        <v>0.012</v>
      </c>
      <c r="Q493" s="224" t="s">
        <v>5241</v>
      </c>
      <c r="R493" s="604"/>
      <c r="S493" s="521" t="str">
        <f t="shared" si="53"/>
        <v/>
      </c>
      <c r="T493" s="521" t="s">
        <v>99</v>
      </c>
      <c r="U493" s="565" t="s">
        <v>3379</v>
      </c>
      <c r="V493" s="565" t="s">
        <v>145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3798</v>
      </c>
      <c r="B494" s="78" t="s">
        <v>5242</v>
      </c>
      <c r="C494" s="635" t="s">
        <v>5243</v>
      </c>
      <c r="D494" s="565">
        <v>5620188.0</v>
      </c>
      <c r="E494" s="511" t="s">
        <v>18</v>
      </c>
      <c r="F494" s="600" t="s">
        <v>19</v>
      </c>
      <c r="G494" s="565" t="s">
        <v>5244</v>
      </c>
      <c r="H494" s="565" t="str">
        <f>IFERROR(VLOOKUP(G494,'Cadastro de assessores'!A:B,2,FALSE),"Não Cadastrado")</f>
        <v>18530</v>
      </c>
      <c r="I494" s="565"/>
      <c r="J494" s="51" t="s">
        <v>3801</v>
      </c>
      <c r="K494" s="633" t="s">
        <v>140</v>
      </c>
      <c r="L494" s="601">
        <v>44355.0</v>
      </c>
      <c r="M494" s="601">
        <v>44356.0</v>
      </c>
      <c r="N494" s="521"/>
      <c r="O494" s="521" t="s">
        <v>3818</v>
      </c>
      <c r="P494" s="603">
        <v>0.025</v>
      </c>
      <c r="Q494" s="224"/>
      <c r="R494" s="604"/>
      <c r="S494" s="521" t="str">
        <f t="shared" si="53"/>
        <v/>
      </c>
      <c r="T494" s="521" t="s">
        <v>99</v>
      </c>
      <c r="U494" s="521" t="s">
        <v>2584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3798</v>
      </c>
      <c r="B495" s="78" t="s">
        <v>5245</v>
      </c>
      <c r="C495" s="607" t="s">
        <v>5246</v>
      </c>
      <c r="D495" s="693">
        <v>7738705.0</v>
      </c>
      <c r="E495" s="511" t="s">
        <v>18</v>
      </c>
      <c r="F495" s="600" t="s">
        <v>19</v>
      </c>
      <c r="G495" s="511" t="s">
        <v>207</v>
      </c>
      <c r="H495" s="565" t="str">
        <f>IFERROR(VLOOKUP(G495,'Cadastro de assessores'!A:B,2,FALSE),"Não Cadastrado")</f>
        <v>17831</v>
      </c>
      <c r="I495" s="565"/>
      <c r="J495" s="51" t="s">
        <v>3801</v>
      </c>
      <c r="K495" s="511" t="s">
        <v>97</v>
      </c>
      <c r="L495" s="601">
        <v>44585.0</v>
      </c>
      <c r="M495" s="601">
        <v>44589.0</v>
      </c>
      <c r="N495" s="521"/>
      <c r="O495" s="521" t="s">
        <v>3812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99</v>
      </c>
      <c r="U495" s="521" t="s">
        <v>2634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3798</v>
      </c>
      <c r="B496" s="78" t="s">
        <v>2278</v>
      </c>
      <c r="C496" s="607" t="s">
        <v>2275</v>
      </c>
      <c r="D496" s="521">
        <v>4634231.0</v>
      </c>
      <c r="E496" s="511" t="s">
        <v>95</v>
      </c>
      <c r="F496" s="511" t="s">
        <v>29</v>
      </c>
      <c r="G496" s="511" t="s">
        <v>3851</v>
      </c>
      <c r="H496" s="511" t="str">
        <f>IFERROR(VLOOKUP(G496,'Cadastro de assessores'!A:B,2,FALSE),"Não Cadastrado")</f>
        <v>12624</v>
      </c>
      <c r="I496" s="511"/>
      <c r="J496" s="51" t="s">
        <v>3801</v>
      </c>
      <c r="K496" s="511" t="s">
        <v>97</v>
      </c>
      <c r="L496" s="601">
        <v>44166.0</v>
      </c>
      <c r="M496" s="601">
        <v>44173.0</v>
      </c>
      <c r="N496" s="521"/>
      <c r="O496" s="521" t="s">
        <v>3812</v>
      </c>
      <c r="P496" s="603">
        <v>0.007</v>
      </c>
      <c r="Q496" s="694" t="s">
        <v>5247</v>
      </c>
      <c r="R496" s="604"/>
      <c r="S496" s="521" t="str">
        <f t="shared" si="53"/>
        <v>Não Qualificado</v>
      </c>
      <c r="T496" s="521" t="s">
        <v>99</v>
      </c>
      <c r="U496" s="521" t="s">
        <v>2584</v>
      </c>
      <c r="V496" s="521" t="s">
        <v>29</v>
      </c>
      <c r="W496" s="605" t="s">
        <v>3808</v>
      </c>
      <c r="X496" s="605" t="s">
        <v>3808</v>
      </c>
      <c r="Y496" s="605" t="s">
        <v>3808</v>
      </c>
      <c r="Z496" s="605" t="s">
        <v>3808</v>
      </c>
      <c r="AA496" s="605" t="s">
        <v>3808</v>
      </c>
      <c r="AB496" s="605" t="s">
        <v>3808</v>
      </c>
      <c r="AC496" s="605" t="s">
        <v>3808</v>
      </c>
      <c r="AD496" s="605" t="s">
        <v>3808</v>
      </c>
      <c r="AE496" s="605" t="s">
        <v>3808</v>
      </c>
      <c r="AF496" s="605" t="s">
        <v>3808</v>
      </c>
      <c r="AG496" s="605" t="s">
        <v>3808</v>
      </c>
      <c r="AH496" s="605" t="s">
        <v>3808</v>
      </c>
      <c r="AI496" s="605" t="s">
        <v>3808</v>
      </c>
      <c r="AJ496" s="605" t="s">
        <v>3808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3798</v>
      </c>
      <c r="B497" s="78" t="s">
        <v>5248</v>
      </c>
      <c r="C497" s="563" t="s">
        <v>5249</v>
      </c>
      <c r="D497" s="565">
        <v>4304013.0</v>
      </c>
      <c r="E497" s="511" t="s">
        <v>18</v>
      </c>
      <c r="F497" s="600" t="s">
        <v>19</v>
      </c>
      <c r="G497" s="511" t="s">
        <v>250</v>
      </c>
      <c r="H497" s="600" t="str">
        <f>IFERROR(VLOOKUP(G497,'Cadastro de assessores'!A:B,2,FALSE),"Não Cadastrado")</f>
        <v>18009</v>
      </c>
      <c r="I497" s="600"/>
      <c r="J497" s="51" t="s">
        <v>3801</v>
      </c>
      <c r="K497" s="633" t="s">
        <v>97</v>
      </c>
      <c r="L497" s="601">
        <v>44292.0</v>
      </c>
      <c r="M497" s="601">
        <v>44291.0</v>
      </c>
      <c r="N497" s="521"/>
      <c r="O497" s="521" t="s">
        <v>3818</v>
      </c>
      <c r="P497" s="603">
        <v>0.025</v>
      </c>
      <c r="Q497" s="224"/>
      <c r="R497" s="604"/>
      <c r="S497" s="521" t="str">
        <f t="shared" si="53"/>
        <v/>
      </c>
      <c r="T497" s="521" t="s">
        <v>99</v>
      </c>
      <c r="U497" s="565" t="s">
        <v>2578</v>
      </c>
      <c r="V497" s="521" t="s">
        <v>3886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3798</v>
      </c>
      <c r="B498" s="78" t="s">
        <v>2285</v>
      </c>
      <c r="C498" s="607" t="s">
        <v>2282</v>
      </c>
      <c r="D498" s="521">
        <v>4695301.0</v>
      </c>
      <c r="E498" s="511" t="s">
        <v>95</v>
      </c>
      <c r="F498" s="511" t="s">
        <v>29</v>
      </c>
      <c r="G498" s="511" t="s">
        <v>4053</v>
      </c>
      <c r="H498" s="511" t="str">
        <f>IFERROR(VLOOKUP(G498,'Cadastro de assessores'!A:B,2,FALSE),"Não Cadastrado")</f>
        <v>19634</v>
      </c>
      <c r="I498" s="511"/>
      <c r="J498" s="51" t="s">
        <v>3801</v>
      </c>
      <c r="K498" s="511" t="s">
        <v>97</v>
      </c>
      <c r="L498" s="601">
        <v>44217.0</v>
      </c>
      <c r="M498" s="601">
        <v>44218.0</v>
      </c>
      <c r="N498" s="521"/>
      <c r="O498" s="521" t="s">
        <v>3802</v>
      </c>
      <c r="P498" s="603">
        <v>0.02</v>
      </c>
      <c r="Q498" s="610"/>
      <c r="R498" s="604"/>
      <c r="S498" s="521" t="str">
        <f t="shared" si="53"/>
        <v/>
      </c>
      <c r="T498" s="521" t="s">
        <v>99</v>
      </c>
      <c r="U498" s="521" t="s">
        <v>3388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2582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3798</v>
      </c>
      <c r="B499" s="78" t="s">
        <v>5250</v>
      </c>
      <c r="C499" s="607" t="s">
        <v>5251</v>
      </c>
      <c r="D499" s="521">
        <v>4537910.0</v>
      </c>
      <c r="E499" s="511" t="s">
        <v>95</v>
      </c>
      <c r="F499" s="511" t="s">
        <v>29</v>
      </c>
      <c r="G499" s="511" t="s">
        <v>4065</v>
      </c>
      <c r="H499" s="511" t="str">
        <f>IFERROR(VLOOKUP(G499,'Cadastro de assessores'!A:B,2,FALSE),"Não Cadastrado")</f>
        <v>17243</v>
      </c>
      <c r="I499" s="511"/>
      <c r="J499" s="51" t="s">
        <v>3801</v>
      </c>
      <c r="K499" s="633" t="s">
        <v>140</v>
      </c>
      <c r="L499" s="521" t="s">
        <v>2582</v>
      </c>
      <c r="M499" s="630" t="s">
        <v>4173</v>
      </c>
      <c r="N499" s="521"/>
      <c r="O499" s="521" t="s">
        <v>3806</v>
      </c>
      <c r="P499" s="603">
        <v>0.015</v>
      </c>
      <c r="Q499" s="610"/>
      <c r="R499" s="604"/>
      <c r="S499" s="521" t="str">
        <f t="shared" si="53"/>
        <v/>
      </c>
      <c r="T499" s="521" t="s">
        <v>362</v>
      </c>
      <c r="U499" s="521" t="s">
        <v>4067</v>
      </c>
      <c r="V499" s="521" t="s">
        <v>29</v>
      </c>
      <c r="W499" s="605" t="s">
        <v>3808</v>
      </c>
      <c r="X499" s="605" t="s">
        <v>3808</v>
      </c>
      <c r="Y499" s="605" t="s">
        <v>3808</v>
      </c>
      <c r="Z499" s="605" t="s">
        <v>3808</v>
      </c>
      <c r="AA499" s="605" t="s">
        <v>3808</v>
      </c>
      <c r="AB499" s="605" t="s">
        <v>3808</v>
      </c>
      <c r="AC499" s="605" t="s">
        <v>3808</v>
      </c>
      <c r="AD499" s="605" t="s">
        <v>3808</v>
      </c>
      <c r="AE499" s="605" t="s">
        <v>3808</v>
      </c>
      <c r="AF499" s="605" t="s">
        <v>3808</v>
      </c>
      <c r="AG499" s="605" t="s">
        <v>3808</v>
      </c>
      <c r="AH499" s="605" t="s">
        <v>3808</v>
      </c>
      <c r="AI499" s="605" t="s">
        <v>3808</v>
      </c>
      <c r="AJ499" s="605" t="s">
        <v>3808</v>
      </c>
      <c r="AK499" s="449" t="s">
        <v>2582</v>
      </c>
      <c r="AL499" s="449"/>
      <c r="AM499" s="449" t="s">
        <v>2582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2548</v>
      </c>
      <c r="BE499" s="449" t="s">
        <v>2548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3798</v>
      </c>
      <c r="B500" s="78" t="s">
        <v>2288</v>
      </c>
      <c r="C500" s="132" t="s">
        <v>2286</v>
      </c>
      <c r="D500" s="565">
        <v>7012555.0</v>
      </c>
      <c r="E500" s="511" t="s">
        <v>18</v>
      </c>
      <c r="F500" s="600" t="s">
        <v>29</v>
      </c>
      <c r="G500" s="617" t="s">
        <v>825</v>
      </c>
      <c r="H500" s="511">
        <f>IFERROR(VLOOKUP(G500,'Cadastro de assessores'!A:B,2,FALSE),"Não Cadastrado")</f>
        <v>12342</v>
      </c>
      <c r="I500" s="511"/>
      <c r="J500" s="51" t="s">
        <v>3801</v>
      </c>
      <c r="K500" s="511" t="s">
        <v>97</v>
      </c>
      <c r="L500" s="602">
        <v>44553.0</v>
      </c>
      <c r="M500" s="602">
        <v>44558.0</v>
      </c>
      <c r="N500" s="617"/>
      <c r="O500" s="617" t="s">
        <v>3812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99</v>
      </c>
      <c r="U500" s="477" t="s">
        <v>2638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3798</v>
      </c>
      <c r="B501" s="78" t="s">
        <v>2292</v>
      </c>
      <c r="C501" s="607" t="s">
        <v>3515</v>
      </c>
      <c r="D501" s="521">
        <v>4848036.0</v>
      </c>
      <c r="E501" s="511" t="s">
        <v>2531</v>
      </c>
      <c r="F501" s="511" t="s">
        <v>29</v>
      </c>
      <c r="G501" s="511" t="s">
        <v>2531</v>
      </c>
      <c r="H501" s="511" t="str">
        <f>IFERROR(VLOOKUP(G501,'Cadastro de assessores'!A:B,2,FALSE),"Não Cadastrado")</f>
        <v>18986</v>
      </c>
      <c r="I501" s="511"/>
      <c r="J501" s="51" t="s">
        <v>3801</v>
      </c>
      <c r="K501" s="511" t="s">
        <v>97</v>
      </c>
      <c r="L501" s="601">
        <v>44249.0</v>
      </c>
      <c r="M501" s="601">
        <v>44249.0</v>
      </c>
      <c r="N501" s="521"/>
      <c r="O501" s="521" t="s">
        <v>3814</v>
      </c>
      <c r="P501" s="603">
        <v>0.012</v>
      </c>
      <c r="Q501" s="610"/>
      <c r="R501" s="604"/>
      <c r="S501" s="521" t="str">
        <f t="shared" si="53"/>
        <v/>
      </c>
      <c r="T501" s="521" t="s">
        <v>99</v>
      </c>
      <c r="U501" s="521" t="s">
        <v>2596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3798</v>
      </c>
      <c r="B502" s="78" t="s">
        <v>5252</v>
      </c>
      <c r="C502" s="563" t="s">
        <v>5253</v>
      </c>
      <c r="D502" s="625">
        <v>7975278.0</v>
      </c>
      <c r="E502" s="510" t="s">
        <v>18</v>
      </c>
      <c r="F502" s="510" t="s">
        <v>29</v>
      </c>
      <c r="G502" s="521" t="s">
        <v>4336</v>
      </c>
      <c r="H502" s="510" t="str">
        <f>IFERROR(VLOOKUP(G502,'Cadastro de assessores'!A:B,2,FALSE),"Não Cadastrado")</f>
        <v>16130</v>
      </c>
      <c r="I502" s="510"/>
      <c r="J502" s="51" t="s">
        <v>180</v>
      </c>
      <c r="K502" s="521" t="s">
        <v>2545</v>
      </c>
      <c r="L502" s="609">
        <v>44623.0</v>
      </c>
      <c r="M502" s="609">
        <v>44623.0</v>
      </c>
      <c r="N502" s="609">
        <v>44774.0</v>
      </c>
      <c r="O502" s="521" t="s">
        <v>3812</v>
      </c>
      <c r="P502" s="603">
        <v>0.007</v>
      </c>
      <c r="Q502" s="224" t="s">
        <v>5254</v>
      </c>
      <c r="R502" s="604"/>
      <c r="S502" s="521" t="str">
        <f t="shared" si="53"/>
        <v>Não Qualificado</v>
      </c>
      <c r="T502" s="521" t="s">
        <v>99</v>
      </c>
      <c r="U502" s="565" t="s">
        <v>2596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3798</v>
      </c>
      <c r="B503" s="78" t="s">
        <v>2312</v>
      </c>
      <c r="C503" s="627" t="s">
        <v>5255</v>
      </c>
      <c r="D503" s="628">
        <v>3924234.0</v>
      </c>
      <c r="E503" s="511" t="s">
        <v>18</v>
      </c>
      <c r="F503" s="511" t="s">
        <v>29</v>
      </c>
      <c r="G503" s="511" t="s">
        <v>135</v>
      </c>
      <c r="H503" s="511"/>
      <c r="I503" s="511"/>
      <c r="J503" s="51" t="s">
        <v>3801</v>
      </c>
      <c r="K503" s="511"/>
      <c r="L503" s="601"/>
      <c r="M503" s="601">
        <v>44918.0</v>
      </c>
      <c r="N503" s="521"/>
      <c r="O503" s="521" t="s">
        <v>3814</v>
      </c>
      <c r="P503" s="603">
        <v>0.008</v>
      </c>
      <c r="Q503" s="690" t="s">
        <v>5256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3798</v>
      </c>
      <c r="B504" s="78" t="s">
        <v>5257</v>
      </c>
      <c r="C504" s="607" t="s">
        <v>5258</v>
      </c>
      <c r="D504" s="521">
        <v>4431395.0</v>
      </c>
      <c r="E504" s="511" t="s">
        <v>18</v>
      </c>
      <c r="F504" s="511" t="s">
        <v>29</v>
      </c>
      <c r="G504" s="511" t="s">
        <v>162</v>
      </c>
      <c r="H504" s="511">
        <f>IFERROR(VLOOKUP(G504,'Cadastro de assessores'!A:B,2,FALSE),"Não Cadastrado")</f>
        <v>12344</v>
      </c>
      <c r="I504" s="511"/>
      <c r="J504" s="51" t="s">
        <v>180</v>
      </c>
      <c r="K504" s="511" t="s">
        <v>97</v>
      </c>
      <c r="L504" s="601">
        <v>44076.0</v>
      </c>
      <c r="M504" s="601">
        <v>44076.0</v>
      </c>
      <c r="N504" s="609">
        <v>44930.0</v>
      </c>
      <c r="O504" s="521" t="s">
        <v>3814</v>
      </c>
      <c r="P504" s="603">
        <v>0.012</v>
      </c>
      <c r="Q504" s="610" t="s">
        <v>5171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99</v>
      </c>
      <c r="U504" s="521" t="s">
        <v>2562</v>
      </c>
      <c r="V504" s="521" t="s">
        <v>29</v>
      </c>
      <c r="W504" s="605" t="s">
        <v>3808</v>
      </c>
      <c r="X504" s="605" t="s">
        <v>3808</v>
      </c>
      <c r="Y504" s="605" t="s">
        <v>3808</v>
      </c>
      <c r="Z504" s="605" t="s">
        <v>3808</v>
      </c>
      <c r="AA504" s="605" t="s">
        <v>3808</v>
      </c>
      <c r="AB504" s="605" t="s">
        <v>3808</v>
      </c>
      <c r="AC504" s="605" t="s">
        <v>3808</v>
      </c>
      <c r="AD504" s="605" t="s">
        <v>3808</v>
      </c>
      <c r="AE504" s="605" t="s">
        <v>3808</v>
      </c>
      <c r="AF504" s="605" t="s">
        <v>3808</v>
      </c>
      <c r="AG504" s="605" t="s">
        <v>3808</v>
      </c>
      <c r="AH504" s="605" t="s">
        <v>5259</v>
      </c>
      <c r="AI504" s="605" t="s">
        <v>5260</v>
      </c>
      <c r="AJ504" s="605" t="s">
        <v>5261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3798</v>
      </c>
      <c r="B505" s="78" t="s">
        <v>5262</v>
      </c>
      <c r="C505" s="563" t="s">
        <v>5263</v>
      </c>
      <c r="D505" s="565">
        <v>5577058.0</v>
      </c>
      <c r="E505" s="521" t="s">
        <v>18</v>
      </c>
      <c r="F505" s="510" t="s">
        <v>19</v>
      </c>
      <c r="G505" s="521" t="s">
        <v>250</v>
      </c>
      <c r="H505" s="510" t="str">
        <f>IFERROR(VLOOKUP(G505,'Cadastro de assessores'!A:B,2,FALSE),"Não Cadastrado")</f>
        <v>18009</v>
      </c>
      <c r="I505" s="510"/>
      <c r="J505" s="51" t="s">
        <v>180</v>
      </c>
      <c r="K505" s="521" t="s">
        <v>2545</v>
      </c>
      <c r="L505" s="609">
        <v>44355.0</v>
      </c>
      <c r="M505" s="609">
        <v>44355.0</v>
      </c>
      <c r="N505" s="609">
        <v>44683.0</v>
      </c>
      <c r="O505" s="521" t="s">
        <v>3812</v>
      </c>
      <c r="P505" s="603">
        <v>0.007</v>
      </c>
      <c r="Q505" s="224" t="s">
        <v>5264</v>
      </c>
      <c r="R505" s="604"/>
      <c r="S505" s="521" t="str">
        <f t="shared" si="54"/>
        <v/>
      </c>
      <c r="T505" s="521" t="s">
        <v>99</v>
      </c>
      <c r="U505" s="565" t="s">
        <v>2601</v>
      </c>
      <c r="V505" s="565" t="s">
        <v>145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2548</v>
      </c>
      <c r="BE505" s="449" t="s">
        <v>2548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3798</v>
      </c>
      <c r="B506" s="78" t="s">
        <v>2315</v>
      </c>
      <c r="C506" s="635" t="s">
        <v>2313</v>
      </c>
      <c r="D506" s="565">
        <v>9145079.0</v>
      </c>
      <c r="E506" s="511" t="s">
        <v>18</v>
      </c>
      <c r="F506" s="600" t="s">
        <v>29</v>
      </c>
      <c r="G506" s="511" t="s">
        <v>162</v>
      </c>
      <c r="H506" s="510">
        <f>IFERROR(VLOOKUP(G506,'Cadastro de assessores'!A:B,2,FALSE),"Não Cadastrado")</f>
        <v>12344</v>
      </c>
      <c r="I506" s="510"/>
      <c r="J506" s="46" t="s">
        <v>97</v>
      </c>
      <c r="K506" s="511" t="s">
        <v>97</v>
      </c>
      <c r="L506" s="601">
        <v>44802.0</v>
      </c>
      <c r="M506" s="601">
        <v>44802.0</v>
      </c>
      <c r="N506" s="521"/>
      <c r="O506" s="521" t="s">
        <v>3812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3798</v>
      </c>
      <c r="B507" s="78" t="s">
        <v>5265</v>
      </c>
      <c r="C507" s="563" t="s">
        <v>5266</v>
      </c>
      <c r="D507" s="565">
        <v>6065361.0</v>
      </c>
      <c r="E507" s="521" t="s">
        <v>18</v>
      </c>
      <c r="F507" s="510" t="s">
        <v>19</v>
      </c>
      <c r="G507" s="521" t="s">
        <v>4130</v>
      </c>
      <c r="H507" s="521" t="str">
        <f>IFERROR(VLOOKUP(G507,'Cadastro de assessores'!A:B,2,FALSE),"Não Cadastrado")</f>
        <v>14294</v>
      </c>
      <c r="I507" s="521"/>
      <c r="J507" s="51" t="s">
        <v>180</v>
      </c>
      <c r="K507" s="521" t="s">
        <v>2545</v>
      </c>
      <c r="L507" s="609">
        <v>44414.0</v>
      </c>
      <c r="M507" s="609">
        <v>44414.0</v>
      </c>
      <c r="N507" s="609">
        <v>44818.0</v>
      </c>
      <c r="O507" s="521" t="s">
        <v>3814</v>
      </c>
      <c r="P507" s="603">
        <v>0.012</v>
      </c>
      <c r="Q507" s="224" t="s">
        <v>5267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99</v>
      </c>
      <c r="U507" s="565" t="s">
        <v>4490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3798</v>
      </c>
      <c r="B508" s="78" t="s">
        <v>2331</v>
      </c>
      <c r="C508" s="607" t="s">
        <v>5268</v>
      </c>
      <c r="D508" s="521">
        <v>4459682.0</v>
      </c>
      <c r="E508" s="511" t="s">
        <v>95</v>
      </c>
      <c r="F508" s="511" t="s">
        <v>29</v>
      </c>
      <c r="G508" s="511" t="s">
        <v>135</v>
      </c>
      <c r="H508" s="511">
        <f>IFERROR(VLOOKUP(G508,'Cadastro de assessores'!A:B,2,FALSE),"Não Cadastrado")</f>
        <v>12332</v>
      </c>
      <c r="I508" s="511"/>
      <c r="J508" s="46" t="s">
        <v>97</v>
      </c>
      <c r="K508" s="511" t="s">
        <v>97</v>
      </c>
      <c r="L508" s="601">
        <v>44090.0</v>
      </c>
      <c r="M508" s="601">
        <v>44105.0</v>
      </c>
      <c r="N508" s="521"/>
      <c r="O508" s="521" t="s">
        <v>3806</v>
      </c>
      <c r="P508" s="603">
        <v>0.015</v>
      </c>
      <c r="Q508" s="695" t="s">
        <v>5269</v>
      </c>
      <c r="R508" s="604"/>
      <c r="S508" s="521" t="str">
        <f t="shared" si="55"/>
        <v/>
      </c>
      <c r="T508" s="521" t="s">
        <v>99</v>
      </c>
      <c r="U508" s="521" t="s">
        <v>2605</v>
      </c>
      <c r="V508" s="521" t="s">
        <v>29</v>
      </c>
      <c r="W508" s="605" t="s">
        <v>3808</v>
      </c>
      <c r="X508" s="605" t="s">
        <v>3808</v>
      </c>
      <c r="Y508" s="605" t="s">
        <v>3808</v>
      </c>
      <c r="Z508" s="605" t="s">
        <v>3808</v>
      </c>
      <c r="AA508" s="605" t="s">
        <v>3808</v>
      </c>
      <c r="AB508" s="605" t="s">
        <v>3808</v>
      </c>
      <c r="AC508" s="605" t="s">
        <v>3808</v>
      </c>
      <c r="AD508" s="605" t="s">
        <v>3808</v>
      </c>
      <c r="AE508" s="605" t="s">
        <v>3808</v>
      </c>
      <c r="AF508" s="605" t="s">
        <v>3808</v>
      </c>
      <c r="AG508" s="605" t="s">
        <v>3808</v>
      </c>
      <c r="AH508" s="605" t="s">
        <v>3808</v>
      </c>
      <c r="AI508" s="605" t="s">
        <v>5270</v>
      </c>
      <c r="AJ508" s="605" t="s">
        <v>5271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3798</v>
      </c>
      <c r="B509" s="78" t="s">
        <v>2337</v>
      </c>
      <c r="C509" s="607" t="s">
        <v>2335</v>
      </c>
      <c r="D509" s="521">
        <v>2331277.0</v>
      </c>
      <c r="E509" s="511" t="s">
        <v>18</v>
      </c>
      <c r="F509" s="511" t="s">
        <v>29</v>
      </c>
      <c r="G509" s="511" t="s">
        <v>2785</v>
      </c>
      <c r="H509" s="511" t="str">
        <f>IFERROR(VLOOKUP(G509,'Cadastro de assessores'!A:B,2,FALSE),"Não Cadastrado")</f>
        <v>18236</v>
      </c>
      <c r="I509" s="511"/>
      <c r="J509" s="51" t="s">
        <v>3801</v>
      </c>
      <c r="K509" s="511" t="s">
        <v>97</v>
      </c>
      <c r="L509" s="601">
        <v>44279.0</v>
      </c>
      <c r="M509" s="601">
        <v>44279.0</v>
      </c>
      <c r="N509" s="521"/>
      <c r="O509" s="521" t="s">
        <v>3818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99</v>
      </c>
      <c r="U509" s="521" t="s">
        <v>5126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3798</v>
      </c>
      <c r="B510" s="78" t="s">
        <v>5272</v>
      </c>
      <c r="C510" s="563" t="s">
        <v>5273</v>
      </c>
      <c r="D510" s="510">
        <v>3600186.0</v>
      </c>
      <c r="E510" s="521" t="s">
        <v>18</v>
      </c>
      <c r="F510" s="510" t="s">
        <v>19</v>
      </c>
      <c r="G510" s="521" t="s">
        <v>4130</v>
      </c>
      <c r="H510" s="521" t="str">
        <f>IFERROR(VLOOKUP(G510,'Cadastro de assessores'!A:B,2,FALSE),"Não Cadastrado")</f>
        <v>14294</v>
      </c>
      <c r="I510" s="521"/>
      <c r="J510" s="51" t="s">
        <v>180</v>
      </c>
      <c r="K510" s="521" t="s">
        <v>2545</v>
      </c>
      <c r="L510" s="609">
        <v>44454.0</v>
      </c>
      <c r="M510" s="609">
        <v>44454.0</v>
      </c>
      <c r="N510" s="566">
        <v>44684.0</v>
      </c>
      <c r="O510" s="565" t="s">
        <v>3812</v>
      </c>
      <c r="P510" s="603">
        <v>0.007</v>
      </c>
      <c r="Q510" s="224" t="s">
        <v>5274</v>
      </c>
      <c r="R510" s="604"/>
      <c r="S510" s="521" t="str">
        <f t="shared" si="55"/>
        <v>Não Qualificado</v>
      </c>
      <c r="T510" s="521" t="s">
        <v>99</v>
      </c>
      <c r="U510" s="565" t="s">
        <v>5275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2548</v>
      </c>
      <c r="BE510" s="449" t="s">
        <v>2548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3798</v>
      </c>
      <c r="B511" s="78" t="s">
        <v>2352</v>
      </c>
      <c r="C511" s="607" t="s">
        <v>5276</v>
      </c>
      <c r="D511" s="521">
        <v>8521711.0</v>
      </c>
      <c r="E511" s="511" t="s">
        <v>18</v>
      </c>
      <c r="F511" s="511" t="s">
        <v>29</v>
      </c>
      <c r="G511" s="511" t="s">
        <v>162</v>
      </c>
      <c r="H511" s="511">
        <f>IFERROR(VLOOKUP(G511,'Cadastro de assessores'!A:B,2,FALSE),"Não Cadastrado")</f>
        <v>12344</v>
      </c>
      <c r="I511" s="511"/>
      <c r="J511" s="51" t="s">
        <v>3801</v>
      </c>
      <c r="K511" s="511" t="s">
        <v>97</v>
      </c>
      <c r="L511" s="614">
        <v>44715.0</v>
      </c>
      <c r="M511" s="614">
        <v>44718.0</v>
      </c>
      <c r="N511" s="521"/>
      <c r="O511" s="521" t="s">
        <v>3812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99</v>
      </c>
      <c r="U511" s="521" t="s">
        <v>2634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2548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3798</v>
      </c>
      <c r="B512" s="78" t="s">
        <v>2358</v>
      </c>
      <c r="C512" s="607" t="s">
        <v>2359</v>
      </c>
      <c r="D512" s="521">
        <v>4437315.0</v>
      </c>
      <c r="E512" s="511" t="s">
        <v>95</v>
      </c>
      <c r="F512" s="511" t="s">
        <v>29</v>
      </c>
      <c r="G512" s="511" t="s">
        <v>3856</v>
      </c>
      <c r="H512" s="511" t="str">
        <f>IFERROR(VLOOKUP(G512,'Cadastro de assessores'!A:B,2,FALSE),"Não Cadastrado")</f>
        <v>1441</v>
      </c>
      <c r="I512" s="511"/>
      <c r="J512" s="51" t="s">
        <v>3801</v>
      </c>
      <c r="K512" s="511" t="s">
        <v>97</v>
      </c>
      <c r="L512" s="601">
        <v>44082.0</v>
      </c>
      <c r="M512" s="601">
        <v>44082.0</v>
      </c>
      <c r="N512" s="521"/>
      <c r="O512" s="521" t="s">
        <v>3802</v>
      </c>
      <c r="P512" s="603">
        <v>0.02</v>
      </c>
      <c r="Q512" s="610" t="s">
        <v>5277</v>
      </c>
      <c r="R512" s="604"/>
      <c r="S512" s="521" t="str">
        <f t="shared" si="55"/>
        <v/>
      </c>
      <c r="T512" s="521" t="s">
        <v>99</v>
      </c>
      <c r="U512" s="521" t="s">
        <v>2584</v>
      </c>
      <c r="V512" s="521" t="s">
        <v>29</v>
      </c>
      <c r="W512" s="605" t="s">
        <v>3808</v>
      </c>
      <c r="X512" s="605" t="s">
        <v>3808</v>
      </c>
      <c r="Y512" s="605" t="s">
        <v>3808</v>
      </c>
      <c r="Z512" s="605" t="s">
        <v>3808</v>
      </c>
      <c r="AA512" s="605" t="s">
        <v>3808</v>
      </c>
      <c r="AB512" s="605" t="s">
        <v>3808</v>
      </c>
      <c r="AC512" s="605" t="s">
        <v>3808</v>
      </c>
      <c r="AD512" s="605" t="s">
        <v>3808</v>
      </c>
      <c r="AE512" s="605" t="s">
        <v>3808</v>
      </c>
      <c r="AF512" s="605" t="s">
        <v>3808</v>
      </c>
      <c r="AG512" s="605" t="s">
        <v>3808</v>
      </c>
      <c r="AH512" s="605" t="s">
        <v>5278</v>
      </c>
      <c r="AI512" s="605" t="s">
        <v>5279</v>
      </c>
      <c r="AJ512" s="605" t="s">
        <v>5280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3798</v>
      </c>
      <c r="B513" s="78" t="s">
        <v>5281</v>
      </c>
      <c r="C513" s="563" t="s">
        <v>5282</v>
      </c>
      <c r="D513" s="565">
        <v>5917601.0</v>
      </c>
      <c r="E513" s="521" t="s">
        <v>18</v>
      </c>
      <c r="F513" s="510" t="s">
        <v>29</v>
      </c>
      <c r="G513" s="510" t="s">
        <v>3688</v>
      </c>
      <c r="H513" s="510" t="str">
        <f>IFERROR(VLOOKUP(G513,'Cadastro de assessores'!A:B,2,FALSE),"Não Cadastrado")</f>
        <v>18266</v>
      </c>
      <c r="I513" s="510"/>
      <c r="J513" s="51" t="s">
        <v>180</v>
      </c>
      <c r="K513" s="521" t="s">
        <v>2545</v>
      </c>
      <c r="L513" s="609">
        <v>44397.0</v>
      </c>
      <c r="M513" s="609">
        <v>44397.0</v>
      </c>
      <c r="N513" s="566">
        <v>44622.0</v>
      </c>
      <c r="O513" s="565" t="s">
        <v>3818</v>
      </c>
      <c r="P513" s="603">
        <v>0.025</v>
      </c>
      <c r="Q513" s="224" t="s">
        <v>5283</v>
      </c>
      <c r="R513" s="604"/>
      <c r="S513" s="521" t="str">
        <f t="shared" si="55"/>
        <v>Não Qualificado</v>
      </c>
      <c r="T513" s="521" t="s">
        <v>99</v>
      </c>
      <c r="U513" s="521" t="s">
        <v>2605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2548</v>
      </c>
      <c r="BE513" s="449" t="s">
        <v>2548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3798</v>
      </c>
      <c r="B514" s="78" t="s">
        <v>2375</v>
      </c>
      <c r="C514" s="607" t="s">
        <v>5284</v>
      </c>
      <c r="D514" s="521">
        <v>4367434.0</v>
      </c>
      <c r="E514" s="511" t="s">
        <v>95</v>
      </c>
      <c r="F514" s="511" t="s">
        <v>29</v>
      </c>
      <c r="G514" s="511" t="s">
        <v>4065</v>
      </c>
      <c r="H514" s="511" t="str">
        <f>IFERROR(VLOOKUP(G514,'Cadastro de assessores'!A:B,2,FALSE),"Não Cadastrado")</f>
        <v>17243</v>
      </c>
      <c r="I514" s="511"/>
      <c r="J514" s="51" t="s">
        <v>3801</v>
      </c>
      <c r="K514" s="511" t="s">
        <v>97</v>
      </c>
      <c r="L514" s="602">
        <v>44147.0</v>
      </c>
      <c r="M514" s="602">
        <v>44147.0</v>
      </c>
      <c r="N514" s="521"/>
      <c r="O514" s="521" t="s">
        <v>3818</v>
      </c>
      <c r="P514" s="603">
        <v>0.025</v>
      </c>
      <c r="Q514" s="610" t="s">
        <v>5285</v>
      </c>
      <c r="R514" s="604"/>
      <c r="S514" s="521" t="str">
        <f t="shared" si="55"/>
        <v>Não Qualificado</v>
      </c>
      <c r="T514" s="521" t="s">
        <v>99</v>
      </c>
      <c r="U514" s="521" t="s">
        <v>2584</v>
      </c>
      <c r="V514" s="521" t="s">
        <v>29</v>
      </c>
      <c r="W514" s="605" t="s">
        <v>3808</v>
      </c>
      <c r="X514" s="605" t="s">
        <v>3808</v>
      </c>
      <c r="Y514" s="605" t="s">
        <v>3808</v>
      </c>
      <c r="Z514" s="605" t="s">
        <v>3808</v>
      </c>
      <c r="AA514" s="605" t="s">
        <v>3808</v>
      </c>
      <c r="AB514" s="605" t="s">
        <v>3808</v>
      </c>
      <c r="AC514" s="605" t="s">
        <v>3808</v>
      </c>
      <c r="AD514" s="605" t="s">
        <v>3808</v>
      </c>
      <c r="AE514" s="605" t="s">
        <v>3808</v>
      </c>
      <c r="AF514" s="605" t="s">
        <v>3808</v>
      </c>
      <c r="AG514" s="605" t="s">
        <v>3808</v>
      </c>
      <c r="AH514" s="605" t="s">
        <v>3808</v>
      </c>
      <c r="AI514" s="605" t="s">
        <v>3808</v>
      </c>
      <c r="AJ514" s="605" t="s">
        <v>5286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3798</v>
      </c>
      <c r="B515" s="78" t="s">
        <v>2379</v>
      </c>
      <c r="C515" s="607" t="s">
        <v>5287</v>
      </c>
      <c r="D515" s="521">
        <v>6163576.0</v>
      </c>
      <c r="E515" s="511" t="s">
        <v>18</v>
      </c>
      <c r="F515" s="511" t="s">
        <v>19</v>
      </c>
      <c r="G515" s="511" t="s">
        <v>113</v>
      </c>
      <c r="H515" s="511" t="str">
        <f>IFERROR(VLOOKUP(G515,'Cadastro de assessores'!A:B,2,FALSE),"Não Cadastrado")</f>
        <v>18890</v>
      </c>
      <c r="I515" s="511"/>
      <c r="J515" s="51" t="s">
        <v>3801</v>
      </c>
      <c r="K515" s="511"/>
      <c r="L515" s="601"/>
      <c r="M515" s="601">
        <v>44847.0</v>
      </c>
      <c r="N515" s="521"/>
      <c r="O515" s="521" t="s">
        <v>3812</v>
      </c>
      <c r="P515" s="603">
        <v>0.01</v>
      </c>
      <c r="Q515" s="610" t="s">
        <v>5288</v>
      </c>
      <c r="R515" s="604"/>
      <c r="S515" s="521"/>
      <c r="T515" s="521"/>
      <c r="U515" s="521"/>
      <c r="V515" s="521" t="s">
        <v>145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3798</v>
      </c>
      <c r="B516" s="78" t="s">
        <v>5289</v>
      </c>
      <c r="C516" s="607" t="s">
        <v>5290</v>
      </c>
      <c r="D516" s="521">
        <v>4418396.0</v>
      </c>
      <c r="E516" s="511" t="s">
        <v>95</v>
      </c>
      <c r="F516" s="511" t="s">
        <v>29</v>
      </c>
      <c r="G516" s="511" t="s">
        <v>5291</v>
      </c>
      <c r="H516" s="511" t="str">
        <f>IFERROR(VLOOKUP(G516,'Cadastro de assessores'!A:B,2,FALSE),"Não Cadastrado")</f>
        <v>16072</v>
      </c>
      <c r="I516" s="511"/>
      <c r="J516" s="51" t="s">
        <v>3801</v>
      </c>
      <c r="K516" s="511" t="s">
        <v>97</v>
      </c>
      <c r="L516" s="601">
        <v>44075.0</v>
      </c>
      <c r="M516" s="601">
        <v>44082.0</v>
      </c>
      <c r="N516" s="521"/>
      <c r="O516" s="521" t="s">
        <v>3802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99</v>
      </c>
      <c r="U516" s="521" t="s">
        <v>2605</v>
      </c>
      <c r="V516" s="521" t="s">
        <v>29</v>
      </c>
      <c r="W516" s="605" t="s">
        <v>3808</v>
      </c>
      <c r="X516" s="605" t="s">
        <v>3808</v>
      </c>
      <c r="Y516" s="605" t="s">
        <v>3808</v>
      </c>
      <c r="Z516" s="605" t="s">
        <v>3808</v>
      </c>
      <c r="AA516" s="605" t="s">
        <v>3808</v>
      </c>
      <c r="AB516" s="605" t="s">
        <v>3808</v>
      </c>
      <c r="AC516" s="605" t="s">
        <v>3808</v>
      </c>
      <c r="AD516" s="605" t="s">
        <v>3808</v>
      </c>
      <c r="AE516" s="605" t="s">
        <v>3808</v>
      </c>
      <c r="AF516" s="605" t="s">
        <v>3808</v>
      </c>
      <c r="AG516" s="605" t="s">
        <v>3808</v>
      </c>
      <c r="AH516" s="605" t="s">
        <v>5292</v>
      </c>
      <c r="AI516" s="605" t="s">
        <v>5293</v>
      </c>
      <c r="AJ516" s="605" t="s">
        <v>5294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3798</v>
      </c>
      <c r="B517" s="78" t="s">
        <v>5295</v>
      </c>
      <c r="C517" s="607" t="s">
        <v>5296</v>
      </c>
      <c r="D517" s="521">
        <v>2847489.0</v>
      </c>
      <c r="E517" s="521" t="s">
        <v>2531</v>
      </c>
      <c r="F517" s="521" t="s">
        <v>29</v>
      </c>
      <c r="G517" s="521" t="s">
        <v>2531</v>
      </c>
      <c r="H517" s="521" t="str">
        <f>IFERROR(VLOOKUP(G517,'Cadastro de assessores'!A:B,2,FALSE),"Não Cadastrado")</f>
        <v>18986</v>
      </c>
      <c r="I517" s="521"/>
      <c r="J517" s="51" t="s">
        <v>180</v>
      </c>
      <c r="K517" s="521" t="s">
        <v>2545</v>
      </c>
      <c r="L517" s="609">
        <v>43850.0</v>
      </c>
      <c r="M517" s="609">
        <v>43850.0</v>
      </c>
      <c r="N517" s="609">
        <v>44011.0</v>
      </c>
      <c r="O517" s="521" t="s">
        <v>3806</v>
      </c>
      <c r="P517" s="603">
        <v>0.015</v>
      </c>
      <c r="Q517" s="610" t="s">
        <v>5297</v>
      </c>
      <c r="R517" s="604"/>
      <c r="S517" s="521" t="str">
        <f t="shared" si="56"/>
        <v/>
      </c>
      <c r="T517" s="521" t="s">
        <v>99</v>
      </c>
      <c r="U517" s="521" t="s">
        <v>3468</v>
      </c>
      <c r="V517" s="521" t="s">
        <v>29</v>
      </c>
      <c r="W517" s="605" t="s">
        <v>3808</v>
      </c>
      <c r="X517" s="605" t="s">
        <v>3808</v>
      </c>
      <c r="Y517" s="605" t="s">
        <v>3808</v>
      </c>
      <c r="Z517" s="605" t="s">
        <v>5298</v>
      </c>
      <c r="AA517" s="605" t="s">
        <v>5299</v>
      </c>
      <c r="AB517" s="605" t="s">
        <v>5300</v>
      </c>
      <c r="AC517" s="605" t="s">
        <v>5301</v>
      </c>
      <c r="AD517" s="605" t="s">
        <v>5302</v>
      </c>
      <c r="AE517" s="605" t="s">
        <v>3808</v>
      </c>
      <c r="AF517" s="605" t="s">
        <v>3808</v>
      </c>
      <c r="AG517" s="605" t="s">
        <v>3808</v>
      </c>
      <c r="AH517" s="605"/>
      <c r="AI517" s="605" t="s">
        <v>3808</v>
      </c>
      <c r="AJ517" s="605"/>
      <c r="AK517" s="449"/>
      <c r="AL517" s="449"/>
      <c r="AM517" s="449" t="s">
        <v>2582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2548</v>
      </c>
      <c r="BE517" s="449" t="s">
        <v>2548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3798</v>
      </c>
      <c r="B518" s="78" t="s">
        <v>2382</v>
      </c>
      <c r="C518" s="607" t="s">
        <v>2380</v>
      </c>
      <c r="D518" s="521">
        <v>4879786.0</v>
      </c>
      <c r="E518" s="511" t="s">
        <v>95</v>
      </c>
      <c r="F518" s="511" t="s">
        <v>29</v>
      </c>
      <c r="G518" s="511" t="s">
        <v>4062</v>
      </c>
      <c r="H518" s="511" t="str">
        <f>IFERROR(VLOOKUP(G518,'Cadastro de assessores'!A:B,2,FALSE),"Não Cadastrado")</f>
        <v>15049</v>
      </c>
      <c r="I518" s="511"/>
      <c r="J518" s="51" t="s">
        <v>3801</v>
      </c>
      <c r="K518" s="511" t="s">
        <v>97</v>
      </c>
      <c r="L518" s="601">
        <v>44251.0</v>
      </c>
      <c r="M518" s="601">
        <v>44251.0</v>
      </c>
      <c r="N518" s="565"/>
      <c r="O518" s="565" t="s">
        <v>3847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99</v>
      </c>
      <c r="U518" s="521" t="s">
        <v>2584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3798</v>
      </c>
      <c r="B519" s="78" t="s">
        <v>2388</v>
      </c>
      <c r="C519" s="563" t="s">
        <v>5303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3801</v>
      </c>
      <c r="K519" s="511" t="s">
        <v>97</v>
      </c>
      <c r="L519" s="614">
        <v>44665.0</v>
      </c>
      <c r="M519" s="614">
        <v>44665.0</v>
      </c>
      <c r="N519" s="565"/>
      <c r="O519" s="565" t="s">
        <v>3814</v>
      </c>
      <c r="P519" s="603">
        <v>0.012</v>
      </c>
      <c r="Q519" s="610" t="s">
        <v>5304</v>
      </c>
      <c r="R519" s="604"/>
      <c r="S519" s="521" t="str">
        <f t="shared" si="56"/>
        <v/>
      </c>
      <c r="T519" s="521" t="s">
        <v>99</v>
      </c>
      <c r="U519" s="521" t="s">
        <v>2634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3798</v>
      </c>
      <c r="B520" s="78" t="s">
        <v>5305</v>
      </c>
      <c r="C520" s="607" t="s">
        <v>5306</v>
      </c>
      <c r="D520" s="521">
        <v>4548330.0</v>
      </c>
      <c r="E520" s="511" t="s">
        <v>95</v>
      </c>
      <c r="F520" s="511" t="s">
        <v>29</v>
      </c>
      <c r="G520" s="511" t="s">
        <v>4065</v>
      </c>
      <c r="H520" s="511" t="str">
        <f>IFERROR(VLOOKUP(G520,'Cadastro de assessores'!A:B,2,FALSE),"Não Cadastrado")</f>
        <v>17243</v>
      </c>
      <c r="I520" s="511"/>
      <c r="J520" s="51" t="s">
        <v>3801</v>
      </c>
      <c r="K520" s="521" t="s">
        <v>97</v>
      </c>
      <c r="L520" s="602">
        <v>44130.0</v>
      </c>
      <c r="M520" s="602">
        <v>44130.0</v>
      </c>
      <c r="N520" s="521"/>
      <c r="O520" s="521" t="s">
        <v>3806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362</v>
      </c>
      <c r="U520" s="521" t="s">
        <v>2547</v>
      </c>
      <c r="V520" s="521" t="s">
        <v>29</v>
      </c>
      <c r="W520" s="605" t="s">
        <v>3808</v>
      </c>
      <c r="X520" s="605" t="s">
        <v>3808</v>
      </c>
      <c r="Y520" s="605" t="s">
        <v>3808</v>
      </c>
      <c r="Z520" s="605" t="s">
        <v>3808</v>
      </c>
      <c r="AA520" s="605" t="s">
        <v>3808</v>
      </c>
      <c r="AB520" s="605" t="s">
        <v>3808</v>
      </c>
      <c r="AC520" s="605" t="s">
        <v>3808</v>
      </c>
      <c r="AD520" s="605" t="s">
        <v>3808</v>
      </c>
      <c r="AE520" s="605" t="s">
        <v>3808</v>
      </c>
      <c r="AF520" s="605" t="s">
        <v>3808</v>
      </c>
      <c r="AG520" s="605" t="s">
        <v>3808</v>
      </c>
      <c r="AH520" s="605"/>
      <c r="AI520" s="605" t="s">
        <v>5307</v>
      </c>
      <c r="AJ520" s="605" t="s">
        <v>5308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3798</v>
      </c>
      <c r="B521" s="78" t="s">
        <v>5309</v>
      </c>
      <c r="C521" s="607" t="s">
        <v>5310</v>
      </c>
      <c r="D521" s="521">
        <v>4784067.0</v>
      </c>
      <c r="E521" s="521" t="s">
        <v>95</v>
      </c>
      <c r="F521" s="521" t="s">
        <v>29</v>
      </c>
      <c r="G521" s="521" t="s">
        <v>3856</v>
      </c>
      <c r="H521" s="521" t="str">
        <f>IFERROR(VLOOKUP(G521,'Cadastro de assessores'!A:B,2,FALSE),"Não Cadastrado")</f>
        <v>1441</v>
      </c>
      <c r="I521" s="521"/>
      <c r="J521" s="51" t="s">
        <v>180</v>
      </c>
      <c r="K521" s="521" t="s">
        <v>2545</v>
      </c>
      <c r="L521" s="609">
        <v>44215.0</v>
      </c>
      <c r="M521" s="609">
        <v>44215.0</v>
      </c>
      <c r="N521" s="609">
        <v>44291.0</v>
      </c>
      <c r="O521" s="521" t="s">
        <v>3802</v>
      </c>
      <c r="P521" s="603">
        <v>0.02</v>
      </c>
      <c r="Q521" s="610" t="s">
        <v>5311</v>
      </c>
      <c r="R521" s="604"/>
      <c r="S521" s="521" t="str">
        <f t="shared" si="56"/>
        <v/>
      </c>
      <c r="T521" s="565" t="s">
        <v>99</v>
      </c>
      <c r="U521" s="565" t="s">
        <v>2578</v>
      </c>
      <c r="V521" s="521" t="s">
        <v>3886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3808</v>
      </c>
      <c r="AI521" s="605" t="s">
        <v>5312</v>
      </c>
      <c r="AJ521" s="605" t="s">
        <v>5308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2548</v>
      </c>
      <c r="BE521" s="449" t="s">
        <v>2548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3798</v>
      </c>
      <c r="B522" s="78" t="s">
        <v>5313</v>
      </c>
      <c r="C522" s="607" t="s">
        <v>5314</v>
      </c>
      <c r="D522" s="521">
        <v>4809599.0</v>
      </c>
      <c r="E522" s="521" t="s">
        <v>18</v>
      </c>
      <c r="F522" s="510" t="s">
        <v>19</v>
      </c>
      <c r="G522" s="521" t="s">
        <v>250</v>
      </c>
      <c r="H522" s="521" t="str">
        <f>IFERROR(VLOOKUP(G522,'Cadastro de assessores'!A:B,2,FALSE),"Não Cadastrado")</f>
        <v>18009</v>
      </c>
      <c r="I522" s="521"/>
      <c r="J522" s="51" t="s">
        <v>180</v>
      </c>
      <c r="K522" s="521" t="s">
        <v>2545</v>
      </c>
      <c r="L522" s="609">
        <v>44229.0</v>
      </c>
      <c r="M522" s="609">
        <v>44229.0</v>
      </c>
      <c r="N522" s="609">
        <v>44683.0</v>
      </c>
      <c r="O522" s="521" t="s">
        <v>3802</v>
      </c>
      <c r="P522" s="603">
        <v>0.02</v>
      </c>
      <c r="Q522" s="610" t="s">
        <v>5315</v>
      </c>
      <c r="R522" s="604"/>
      <c r="S522" s="521" t="str">
        <f t="shared" si="56"/>
        <v>Não Qualificado</v>
      </c>
      <c r="T522" s="521" t="s">
        <v>99</v>
      </c>
      <c r="U522" s="565" t="s">
        <v>2578</v>
      </c>
      <c r="V522" s="521" t="s">
        <v>3886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2548</v>
      </c>
      <c r="BE522" s="449" t="s">
        <v>2548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3798</v>
      </c>
      <c r="B523" s="78" t="s">
        <v>5313</v>
      </c>
      <c r="C523" s="607" t="s">
        <v>5314</v>
      </c>
      <c r="D523" s="521">
        <v>4900263.0</v>
      </c>
      <c r="E523" s="521" t="s">
        <v>18</v>
      </c>
      <c r="F523" s="510" t="s">
        <v>19</v>
      </c>
      <c r="G523" s="521" t="s">
        <v>250</v>
      </c>
      <c r="H523" s="521" t="str">
        <f>IFERROR(VLOOKUP(G523,'Cadastro de assessores'!A:B,2,FALSE),"Não Cadastrado")</f>
        <v>18009</v>
      </c>
      <c r="I523" s="521"/>
      <c r="J523" s="51" t="s">
        <v>180</v>
      </c>
      <c r="K523" s="521" t="s">
        <v>2545</v>
      </c>
      <c r="L523" s="521" t="s">
        <v>2581</v>
      </c>
      <c r="M523" s="521" t="s">
        <v>2581</v>
      </c>
      <c r="N523" s="609">
        <v>44683.0</v>
      </c>
      <c r="O523" s="565" t="s">
        <v>3847</v>
      </c>
      <c r="P523" s="603">
        <v>0.008</v>
      </c>
      <c r="Q523" s="610" t="s">
        <v>5315</v>
      </c>
      <c r="R523" s="604"/>
      <c r="S523" s="521" t="str">
        <f t="shared" si="56"/>
        <v>Não Qualificado</v>
      </c>
      <c r="T523" s="521" t="s">
        <v>99</v>
      </c>
      <c r="U523" s="565" t="s">
        <v>2578</v>
      </c>
      <c r="V523" s="521" t="s">
        <v>3886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2582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2548</v>
      </c>
      <c r="BE523" s="449" t="s">
        <v>2548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3798</v>
      </c>
      <c r="B524" s="78" t="s">
        <v>5316</v>
      </c>
      <c r="C524" s="563" t="s">
        <v>5317</v>
      </c>
      <c r="D524" s="565">
        <v>4458091.0</v>
      </c>
      <c r="E524" s="511" t="s">
        <v>18</v>
      </c>
      <c r="F524" s="600" t="s">
        <v>29</v>
      </c>
      <c r="G524" s="600" t="s">
        <v>2912</v>
      </c>
      <c r="H524" s="600" t="str">
        <f>IFERROR(VLOOKUP(G524,'Cadastro de assessores'!A:B,2,FALSE),"Não Cadastrado")</f>
        <v>13444</v>
      </c>
      <c r="I524" s="600"/>
      <c r="J524" s="51" t="s">
        <v>3801</v>
      </c>
      <c r="K524" s="511" t="s">
        <v>97</v>
      </c>
      <c r="L524" s="601">
        <v>44372.0</v>
      </c>
      <c r="M524" s="601">
        <v>44372.0</v>
      </c>
      <c r="N524" s="565"/>
      <c r="O524" s="565" t="s">
        <v>4015</v>
      </c>
      <c r="P524" s="603">
        <v>0.02</v>
      </c>
      <c r="Q524" s="224"/>
      <c r="R524" s="604"/>
      <c r="S524" s="521" t="str">
        <f t="shared" si="56"/>
        <v/>
      </c>
      <c r="T524" s="521" t="s">
        <v>362</v>
      </c>
      <c r="U524" s="565" t="s">
        <v>4016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3798</v>
      </c>
      <c r="B525" s="78" t="s">
        <v>5318</v>
      </c>
      <c r="C525" s="607" t="s">
        <v>5319</v>
      </c>
      <c r="D525" s="521">
        <v>4729728.0</v>
      </c>
      <c r="E525" s="511" t="s">
        <v>95</v>
      </c>
      <c r="F525" s="511" t="s">
        <v>29</v>
      </c>
      <c r="G525" s="511" t="s">
        <v>4053</v>
      </c>
      <c r="H525" s="511" t="str">
        <f>IFERROR(VLOOKUP(G525,'Cadastro de assessores'!A:B,2,FALSE),"Não Cadastrado")</f>
        <v>19634</v>
      </c>
      <c r="I525" s="511"/>
      <c r="J525" s="51" t="s">
        <v>180</v>
      </c>
      <c r="K525" s="511" t="s">
        <v>97</v>
      </c>
      <c r="L525" s="601">
        <v>44203.0</v>
      </c>
      <c r="M525" s="601">
        <v>44203.0</v>
      </c>
      <c r="N525" s="608">
        <v>44911.0</v>
      </c>
      <c r="O525" s="521" t="s">
        <v>3806</v>
      </c>
      <c r="P525" s="603">
        <v>0.015</v>
      </c>
      <c r="Q525" s="610" t="s">
        <v>5320</v>
      </c>
      <c r="R525" s="604"/>
      <c r="S525" s="521" t="str">
        <f t="shared" si="56"/>
        <v>Não Qualificado</v>
      </c>
      <c r="T525" s="521" t="s">
        <v>99</v>
      </c>
      <c r="U525" s="521" t="s">
        <v>2605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3798</v>
      </c>
      <c r="B526" s="78" t="s">
        <v>5321</v>
      </c>
      <c r="C526" s="563" t="s">
        <v>5322</v>
      </c>
      <c r="D526" s="565">
        <v>6104436.0</v>
      </c>
      <c r="E526" s="521" t="s">
        <v>18</v>
      </c>
      <c r="F526" s="510" t="s">
        <v>19</v>
      </c>
      <c r="G526" s="521" t="s">
        <v>4130</v>
      </c>
      <c r="H526" s="521" t="str">
        <f>IFERROR(VLOOKUP(G526,'Cadastro de assessores'!A:B,2,FALSE),"Não Cadastrado")</f>
        <v>14294</v>
      </c>
      <c r="I526" s="521"/>
      <c r="J526" s="51" t="s">
        <v>180</v>
      </c>
      <c r="K526" s="521" t="s">
        <v>2545</v>
      </c>
      <c r="L526" s="609">
        <v>44420.0</v>
      </c>
      <c r="M526" s="609">
        <v>44420.0</v>
      </c>
      <c r="N526" s="609">
        <v>44812.0</v>
      </c>
      <c r="O526" s="521" t="s">
        <v>3814</v>
      </c>
      <c r="P526" s="603">
        <v>0.012</v>
      </c>
      <c r="Q526" s="224" t="s">
        <v>5323</v>
      </c>
      <c r="R526" s="604"/>
      <c r="S526" s="521" t="str">
        <f t="shared" si="56"/>
        <v>Não Qualificado</v>
      </c>
      <c r="T526" s="521" t="s">
        <v>99</v>
      </c>
      <c r="U526" s="565" t="s">
        <v>2578</v>
      </c>
      <c r="V526" s="521" t="s">
        <v>3886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3798</v>
      </c>
      <c r="B527" s="78" t="s">
        <v>5324</v>
      </c>
      <c r="C527" s="607" t="s">
        <v>5325</v>
      </c>
      <c r="D527" s="521">
        <v>3608409.0</v>
      </c>
      <c r="E527" s="521" t="s">
        <v>95</v>
      </c>
      <c r="F527" s="521" t="s">
        <v>29</v>
      </c>
      <c r="G527" s="521" t="s">
        <v>4124</v>
      </c>
      <c r="H527" s="521" t="str">
        <f>IFERROR(VLOOKUP(G527,'Cadastro de assessores'!A:B,2,FALSE),"Não Cadastrado")</f>
        <v>17489</v>
      </c>
      <c r="I527" s="521"/>
      <c r="J527" s="51" t="s">
        <v>180</v>
      </c>
      <c r="K527" s="521" t="s">
        <v>2545</v>
      </c>
      <c r="L527" s="609">
        <v>44092.0</v>
      </c>
      <c r="M527" s="609">
        <v>44092.0</v>
      </c>
      <c r="N527" s="608">
        <v>44490.0</v>
      </c>
      <c r="O527" s="521" t="s">
        <v>3802</v>
      </c>
      <c r="P527" s="603">
        <v>0.02</v>
      </c>
      <c r="Q527" s="610" t="s">
        <v>5326</v>
      </c>
      <c r="R527" s="604"/>
      <c r="S527" s="521" t="str">
        <f t="shared" si="56"/>
        <v>Não Qualificado</v>
      </c>
      <c r="T527" s="521" t="s">
        <v>99</v>
      </c>
      <c r="U527" s="521" t="s">
        <v>2573</v>
      </c>
      <c r="V527" s="521" t="s">
        <v>29</v>
      </c>
      <c r="W527" s="605" t="s">
        <v>3808</v>
      </c>
      <c r="X527" s="605" t="s">
        <v>3808</v>
      </c>
      <c r="Y527" s="605" t="s">
        <v>3808</v>
      </c>
      <c r="Z527" s="605" t="s">
        <v>3808</v>
      </c>
      <c r="AA527" s="605" t="s">
        <v>3808</v>
      </c>
      <c r="AB527" s="605" t="s">
        <v>3808</v>
      </c>
      <c r="AC527" s="605" t="s">
        <v>3808</v>
      </c>
      <c r="AD527" s="605" t="s">
        <v>3808</v>
      </c>
      <c r="AE527" s="605" t="s">
        <v>3808</v>
      </c>
      <c r="AF527" s="605" t="s">
        <v>3808</v>
      </c>
      <c r="AG527" s="605" t="s">
        <v>3808</v>
      </c>
      <c r="AH527" s="605" t="s">
        <v>5327</v>
      </c>
      <c r="AI527" s="605" t="s">
        <v>5328</v>
      </c>
      <c r="AJ527" s="605" t="s">
        <v>5329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2548</v>
      </c>
      <c r="BE527" s="449" t="s">
        <v>2548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3798</v>
      </c>
      <c r="B528" s="78" t="s">
        <v>5330</v>
      </c>
      <c r="C528" s="696" t="s">
        <v>5331</v>
      </c>
      <c r="D528" s="521">
        <v>4465050.0</v>
      </c>
      <c r="E528" s="511" t="s">
        <v>18</v>
      </c>
      <c r="F528" s="511" t="s">
        <v>19</v>
      </c>
      <c r="G528" s="511" t="s">
        <v>250</v>
      </c>
      <c r="H528" s="511" t="str">
        <f>IFERROR(VLOOKUP(G528,'Cadastro de assessores'!A:B,2,FALSE),"Não Cadastrado")</f>
        <v>18009</v>
      </c>
      <c r="I528" s="511"/>
      <c r="J528" s="51" t="s">
        <v>180</v>
      </c>
      <c r="K528" s="521" t="s">
        <v>2545</v>
      </c>
      <c r="L528" s="601">
        <v>44103.0</v>
      </c>
      <c r="M528" s="601">
        <v>44104.0</v>
      </c>
      <c r="N528" s="521"/>
      <c r="O528" s="521" t="s">
        <v>3806</v>
      </c>
      <c r="P528" s="603">
        <v>0.015</v>
      </c>
      <c r="Q528" s="694" t="s">
        <v>5332</v>
      </c>
      <c r="R528" s="604"/>
      <c r="S528" s="521" t="str">
        <f t="shared" si="56"/>
        <v/>
      </c>
      <c r="T528" s="521" t="s">
        <v>99</v>
      </c>
      <c r="U528" s="521" t="s">
        <v>2605</v>
      </c>
      <c r="V528" s="521" t="s">
        <v>29</v>
      </c>
      <c r="W528" s="605" t="s">
        <v>3808</v>
      </c>
      <c r="X528" s="605" t="s">
        <v>3808</v>
      </c>
      <c r="Y528" s="605" t="s">
        <v>3808</v>
      </c>
      <c r="Z528" s="605" t="s">
        <v>3808</v>
      </c>
      <c r="AA528" s="605" t="s">
        <v>3808</v>
      </c>
      <c r="AB528" s="605" t="s">
        <v>3808</v>
      </c>
      <c r="AC528" s="605" t="s">
        <v>3808</v>
      </c>
      <c r="AD528" s="605" t="s">
        <v>3808</v>
      </c>
      <c r="AE528" s="605" t="s">
        <v>3808</v>
      </c>
      <c r="AF528" s="605" t="s">
        <v>3808</v>
      </c>
      <c r="AG528" s="605" t="s">
        <v>3808</v>
      </c>
      <c r="AH528" s="605" t="s">
        <v>5333</v>
      </c>
      <c r="AI528" s="605" t="s">
        <v>5334</v>
      </c>
      <c r="AJ528" s="605" t="s">
        <v>5335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3798</v>
      </c>
      <c r="B529" s="78" t="s">
        <v>5336</v>
      </c>
      <c r="C529" s="563" t="s">
        <v>5337</v>
      </c>
      <c r="D529" s="565">
        <v>5678151.0</v>
      </c>
      <c r="E529" s="521" t="s">
        <v>95</v>
      </c>
      <c r="F529" s="510" t="s">
        <v>29</v>
      </c>
      <c r="G529" s="510" t="s">
        <v>4443</v>
      </c>
      <c r="H529" s="510" t="str">
        <f>IFERROR(VLOOKUP(G529,'Cadastro de assessores'!A:B,2,FALSE),"Não Cadastrado")</f>
        <v>14091</v>
      </c>
      <c r="I529" s="510"/>
      <c r="J529" s="51" t="s">
        <v>180</v>
      </c>
      <c r="K529" s="521" t="s">
        <v>2545</v>
      </c>
      <c r="L529" s="609">
        <v>44397.0</v>
      </c>
      <c r="M529" s="609">
        <v>44397.0</v>
      </c>
      <c r="N529" s="609">
        <v>44473.0</v>
      </c>
      <c r="O529" s="521" t="s">
        <v>3814</v>
      </c>
      <c r="P529" s="603">
        <v>0.012</v>
      </c>
      <c r="Q529" s="610" t="s">
        <v>3833</v>
      </c>
      <c r="R529" s="604"/>
      <c r="S529" s="521" t="str">
        <f t="shared" si="56"/>
        <v>Não Qualificado</v>
      </c>
      <c r="T529" s="565" t="s">
        <v>362</v>
      </c>
      <c r="U529" s="565" t="s">
        <v>2605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2548</v>
      </c>
      <c r="BE529" s="449" t="s">
        <v>2548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3798</v>
      </c>
      <c r="B530" s="78" t="s">
        <v>5338</v>
      </c>
      <c r="C530" s="572" t="s">
        <v>5339</v>
      </c>
      <c r="D530" s="617">
        <v>2129230.0</v>
      </c>
      <c r="E530" s="511" t="s">
        <v>18</v>
      </c>
      <c r="F530" s="600" t="s">
        <v>29</v>
      </c>
      <c r="G530" s="617" t="s">
        <v>3688</v>
      </c>
      <c r="H530" s="617" t="str">
        <f>IFERROR(VLOOKUP(G530,'Cadastro de assessores'!A:B,2,FALSE),"Não Cadastrado")</f>
        <v>18266</v>
      </c>
      <c r="I530" s="617"/>
      <c r="J530" s="51" t="s">
        <v>3801</v>
      </c>
      <c r="K530" s="565" t="s">
        <v>97</v>
      </c>
      <c r="L530" s="601">
        <v>44426.0</v>
      </c>
      <c r="M530" s="601">
        <v>44426.0</v>
      </c>
      <c r="N530" s="617"/>
      <c r="O530" s="617" t="s">
        <v>3818</v>
      </c>
      <c r="P530" s="619">
        <v>0.025</v>
      </c>
      <c r="Q530" s="697" t="s">
        <v>5340</v>
      </c>
      <c r="R530" s="604"/>
      <c r="S530" s="521" t="str">
        <f t="shared" si="56"/>
        <v>Qualificado</v>
      </c>
      <c r="T530" s="565" t="s">
        <v>99</v>
      </c>
      <c r="U530" s="565" t="s">
        <v>2646</v>
      </c>
      <c r="V530" s="565" t="s">
        <v>780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3798</v>
      </c>
      <c r="B531" s="78" t="s">
        <v>2441</v>
      </c>
      <c r="C531" s="563" t="s">
        <v>5341</v>
      </c>
      <c r="D531" s="565">
        <v>417444.0</v>
      </c>
      <c r="E531" s="511" t="s">
        <v>18</v>
      </c>
      <c r="F531" s="511" t="s">
        <v>29</v>
      </c>
      <c r="G531" s="511" t="s">
        <v>3688</v>
      </c>
      <c r="H531" s="511" t="str">
        <f>IFERROR(VLOOKUP(G531,'Cadastro de assessores'!A:B,2,FALSE),"Não Cadastrado")</f>
        <v>18266</v>
      </c>
      <c r="I531" s="511"/>
      <c r="J531" s="46" t="s">
        <v>97</v>
      </c>
      <c r="K531" s="565" t="s">
        <v>97</v>
      </c>
      <c r="L531" s="601">
        <v>44329.0</v>
      </c>
      <c r="M531" s="601">
        <v>44344.0</v>
      </c>
      <c r="N531" s="565"/>
      <c r="O531" s="565" t="s">
        <v>3847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99</v>
      </c>
      <c r="U531" s="565" t="s">
        <v>2646</v>
      </c>
      <c r="V531" s="565" t="s">
        <v>780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3798</v>
      </c>
      <c r="B532" s="78" t="s">
        <v>5342</v>
      </c>
      <c r="C532" s="563" t="s">
        <v>5343</v>
      </c>
      <c r="D532" s="565">
        <v>4841689.0</v>
      </c>
      <c r="E532" s="511" t="s">
        <v>18</v>
      </c>
      <c r="F532" s="600" t="s">
        <v>19</v>
      </c>
      <c r="G532" s="511" t="s">
        <v>250</v>
      </c>
      <c r="H532" s="511" t="str">
        <f>IFERROR(VLOOKUP(G532,'Cadastro de assessores'!A:B,2,FALSE),"Não Cadastrado")</f>
        <v>18009</v>
      </c>
      <c r="I532" s="511"/>
      <c r="J532" s="51" t="s">
        <v>180</v>
      </c>
      <c r="K532" s="633" t="s">
        <v>97</v>
      </c>
      <c r="L532" s="601">
        <v>44256.0</v>
      </c>
      <c r="M532" s="601">
        <v>44256.0</v>
      </c>
      <c r="N532" s="565"/>
      <c r="O532" s="565" t="s">
        <v>3802</v>
      </c>
      <c r="P532" s="603">
        <v>0.02</v>
      </c>
      <c r="Q532" s="610" t="s">
        <v>5344</v>
      </c>
      <c r="R532" s="604"/>
      <c r="S532" s="521" t="str">
        <f t="shared" si="56"/>
        <v/>
      </c>
      <c r="T532" s="521" t="s">
        <v>99</v>
      </c>
      <c r="U532" s="521" t="s">
        <v>2601</v>
      </c>
      <c r="V532" s="521" t="s">
        <v>145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2582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3798</v>
      </c>
      <c r="B533" s="78" t="s">
        <v>2447</v>
      </c>
      <c r="C533" s="563" t="s">
        <v>5345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3801</v>
      </c>
      <c r="K533" s="565" t="s">
        <v>97</v>
      </c>
      <c r="L533" s="614">
        <v>44651.0</v>
      </c>
      <c r="M533" s="614">
        <v>44655.0</v>
      </c>
      <c r="N533" s="617"/>
      <c r="O533" s="617" t="s">
        <v>3812</v>
      </c>
      <c r="P533" s="619">
        <v>0.007</v>
      </c>
      <c r="Q533" s="697"/>
      <c r="R533" s="604"/>
      <c r="S533" s="521" t="str">
        <f t="shared" si="56"/>
        <v/>
      </c>
      <c r="T533" s="521" t="s">
        <v>99</v>
      </c>
      <c r="U533" s="521" t="s">
        <v>2634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3798</v>
      </c>
      <c r="B534" s="78" t="s">
        <v>2474</v>
      </c>
      <c r="C534" s="563" t="s">
        <v>5346</v>
      </c>
      <c r="D534" s="613">
        <v>2897612.0</v>
      </c>
      <c r="E534" s="511" t="s">
        <v>18</v>
      </c>
      <c r="F534" s="511" t="s">
        <v>5347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97</v>
      </c>
      <c r="K534" s="565" t="s">
        <v>97</v>
      </c>
      <c r="L534" s="614">
        <v>44812.0</v>
      </c>
      <c r="M534" s="614">
        <v>44812.0</v>
      </c>
      <c r="N534" s="617"/>
      <c r="O534" s="617" t="s">
        <v>3814</v>
      </c>
      <c r="P534" s="619">
        <v>0.012</v>
      </c>
      <c r="Q534" s="697" t="s">
        <v>4537</v>
      </c>
      <c r="R534" s="604"/>
      <c r="S534" s="521"/>
      <c r="T534" s="521"/>
      <c r="U534" s="521"/>
      <c r="V534" s="521" t="s">
        <v>145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3798</v>
      </c>
      <c r="B535" s="78" t="s">
        <v>5348</v>
      </c>
      <c r="C535" s="607" t="s">
        <v>5349</v>
      </c>
      <c r="D535" s="521">
        <v>4424587.0</v>
      </c>
      <c r="E535" s="521" t="s">
        <v>18</v>
      </c>
      <c r="F535" s="521" t="s">
        <v>29</v>
      </c>
      <c r="G535" s="521" t="s">
        <v>3805</v>
      </c>
      <c r="H535" s="521" t="str">
        <f>IFERROR(VLOOKUP(G535,'Cadastro de assessores'!A:B,2,FALSE),"Não Cadastrado")</f>
        <v>17679</v>
      </c>
      <c r="I535" s="521"/>
      <c r="J535" s="51" t="s">
        <v>180</v>
      </c>
      <c r="K535" s="521" t="s">
        <v>2545</v>
      </c>
      <c r="L535" s="609">
        <v>44088.0</v>
      </c>
      <c r="M535" s="609">
        <v>44088.0</v>
      </c>
      <c r="N535" s="609">
        <v>44460.0</v>
      </c>
      <c r="O535" s="521" t="s">
        <v>3818</v>
      </c>
      <c r="P535" s="603">
        <v>0.025</v>
      </c>
      <c r="Q535" s="610" t="s">
        <v>5350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99</v>
      </c>
      <c r="U535" s="521" t="s">
        <v>2657</v>
      </c>
      <c r="V535" s="521" t="s">
        <v>29</v>
      </c>
      <c r="W535" s="605" t="s">
        <v>3808</v>
      </c>
      <c r="X535" s="605" t="s">
        <v>3808</v>
      </c>
      <c r="Y535" s="605" t="s">
        <v>3808</v>
      </c>
      <c r="Z535" s="605" t="s">
        <v>3808</v>
      </c>
      <c r="AA535" s="605" t="s">
        <v>3808</v>
      </c>
      <c r="AB535" s="605" t="s">
        <v>3808</v>
      </c>
      <c r="AC535" s="605" t="s">
        <v>3808</v>
      </c>
      <c r="AD535" s="605" t="s">
        <v>3808</v>
      </c>
      <c r="AE535" s="605" t="s">
        <v>3808</v>
      </c>
      <c r="AF535" s="605" t="s">
        <v>3808</v>
      </c>
      <c r="AG535" s="605" t="s">
        <v>3808</v>
      </c>
      <c r="AH535" s="605" t="s">
        <v>5351</v>
      </c>
      <c r="AI535" s="605" t="s">
        <v>5352</v>
      </c>
      <c r="AJ535" s="605" t="s">
        <v>5353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2548</v>
      </c>
      <c r="BE535" s="449" t="s">
        <v>2548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3798</v>
      </c>
      <c r="B536" s="78" t="s">
        <v>5354</v>
      </c>
      <c r="C536" s="607" t="s">
        <v>5355</v>
      </c>
      <c r="D536" s="521">
        <v>480283.0</v>
      </c>
      <c r="E536" s="521" t="s">
        <v>18</v>
      </c>
      <c r="F536" s="521" t="s">
        <v>29</v>
      </c>
      <c r="G536" s="521" t="s">
        <v>4294</v>
      </c>
      <c r="H536" s="521" t="str">
        <f>IFERROR(VLOOKUP(G536,'Cadastro de assessores'!A:B,2,FALSE),"Não Cadastrado")</f>
        <v>12846</v>
      </c>
      <c r="I536" s="521"/>
      <c r="J536" s="51" t="s">
        <v>180</v>
      </c>
      <c r="K536" s="521" t="s">
        <v>2545</v>
      </c>
      <c r="L536" s="609">
        <v>44166.0</v>
      </c>
      <c r="M536" s="609">
        <v>44166.0</v>
      </c>
      <c r="N536" s="609">
        <v>44378.0</v>
      </c>
      <c r="O536" s="521" t="s">
        <v>3806</v>
      </c>
      <c r="P536" s="603">
        <v>0.012</v>
      </c>
      <c r="Q536" s="610" t="s">
        <v>4295</v>
      </c>
      <c r="R536" s="604"/>
      <c r="S536" s="521" t="str">
        <f t="shared" si="57"/>
        <v/>
      </c>
      <c r="T536" s="521" t="s">
        <v>99</v>
      </c>
      <c r="U536" s="521" t="s">
        <v>2596</v>
      </c>
      <c r="V536" s="521" t="s">
        <v>29</v>
      </c>
      <c r="W536" s="605" t="s">
        <v>3808</v>
      </c>
      <c r="X536" s="605" t="s">
        <v>3808</v>
      </c>
      <c r="Y536" s="605" t="s">
        <v>3808</v>
      </c>
      <c r="Z536" s="605" t="s">
        <v>3808</v>
      </c>
      <c r="AA536" s="605" t="s">
        <v>3808</v>
      </c>
      <c r="AB536" s="605" t="s">
        <v>3808</v>
      </c>
      <c r="AC536" s="605" t="s">
        <v>3808</v>
      </c>
      <c r="AD536" s="605" t="s">
        <v>3808</v>
      </c>
      <c r="AE536" s="605" t="s">
        <v>3808</v>
      </c>
      <c r="AF536" s="605" t="s">
        <v>3808</v>
      </c>
      <c r="AG536" s="605" t="s">
        <v>3808</v>
      </c>
      <c r="AH536" s="605" t="s">
        <v>3808</v>
      </c>
      <c r="AI536" s="605" t="s">
        <v>3808</v>
      </c>
      <c r="AJ536" s="605" t="s">
        <v>3808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2548</v>
      </c>
      <c r="BE536" s="449" t="s">
        <v>2548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3798</v>
      </c>
      <c r="B537" s="78" t="s">
        <v>2483</v>
      </c>
      <c r="C537" s="607" t="s">
        <v>2481</v>
      </c>
      <c r="D537" s="521">
        <v>2049496.0</v>
      </c>
      <c r="E537" s="511" t="s">
        <v>2531</v>
      </c>
      <c r="F537" s="511" t="s">
        <v>29</v>
      </c>
      <c r="G537" s="511" t="s">
        <v>2531</v>
      </c>
      <c r="H537" s="511" t="str">
        <f>IFERROR(VLOOKUP(G537,'Cadastro de assessores'!A:B,2,FALSE),"Não Cadastrado")</f>
        <v>18986</v>
      </c>
      <c r="I537" s="511"/>
      <c r="J537" s="46" t="s">
        <v>97</v>
      </c>
      <c r="K537" s="511" t="s">
        <v>97</v>
      </c>
      <c r="L537" s="601">
        <v>43655.0</v>
      </c>
      <c r="M537" s="601">
        <v>43696.0</v>
      </c>
      <c r="N537" s="521"/>
      <c r="O537" s="521" t="s">
        <v>4184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99</v>
      </c>
      <c r="U537" s="521" t="s">
        <v>2657</v>
      </c>
      <c r="V537" s="521" t="s">
        <v>29</v>
      </c>
      <c r="W537" s="605" t="s">
        <v>5356</v>
      </c>
      <c r="X537" s="605"/>
      <c r="Y537" s="605" t="s">
        <v>5357</v>
      </c>
      <c r="Z537" s="605" t="s">
        <v>5358</v>
      </c>
      <c r="AA537" s="605" t="s">
        <v>5359</v>
      </c>
      <c r="AB537" s="605" t="s">
        <v>5360</v>
      </c>
      <c r="AC537" s="605" t="s">
        <v>5361</v>
      </c>
      <c r="AD537" s="605" t="s">
        <v>5362</v>
      </c>
      <c r="AE537" s="605" t="s">
        <v>5363</v>
      </c>
      <c r="AF537" s="605" t="s">
        <v>5364</v>
      </c>
      <c r="AG537" s="605" t="s">
        <v>5365</v>
      </c>
      <c r="AH537" s="605" t="s">
        <v>5366</v>
      </c>
      <c r="AI537" s="605" t="s">
        <v>5367</v>
      </c>
      <c r="AJ537" s="605" t="s">
        <v>5368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3798</v>
      </c>
      <c r="B538" s="78" t="s">
        <v>5369</v>
      </c>
      <c r="C538" s="132" t="s">
        <v>5370</v>
      </c>
      <c r="D538" s="617">
        <v>7086435.0</v>
      </c>
      <c r="E538" s="511" t="s">
        <v>18</v>
      </c>
      <c r="F538" s="511" t="s">
        <v>29</v>
      </c>
      <c r="G538" s="511" t="s">
        <v>825</v>
      </c>
      <c r="H538" s="511">
        <f>IFERROR(VLOOKUP(G538,'Cadastro de assessores'!A:B,2,FALSE),"Não Cadastrado")</f>
        <v>12342</v>
      </c>
      <c r="I538" s="511"/>
      <c r="J538" s="51" t="s">
        <v>180</v>
      </c>
      <c r="K538" s="511" t="s">
        <v>97</v>
      </c>
      <c r="L538" s="602">
        <v>44510.0</v>
      </c>
      <c r="M538" s="602">
        <v>44517.0</v>
      </c>
      <c r="N538" s="565"/>
      <c r="O538" s="565" t="s">
        <v>3806</v>
      </c>
      <c r="P538" s="603">
        <v>0.015</v>
      </c>
      <c r="Q538" s="481" t="s">
        <v>5371</v>
      </c>
      <c r="R538" s="604"/>
      <c r="S538" s="521" t="str">
        <f t="shared" si="57"/>
        <v/>
      </c>
      <c r="T538" s="565" t="s">
        <v>99</v>
      </c>
      <c r="U538" s="565" t="s">
        <v>2638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3798</v>
      </c>
      <c r="B539" s="78" t="s">
        <v>5372</v>
      </c>
      <c r="C539" s="563" t="s">
        <v>5373</v>
      </c>
      <c r="D539" s="600">
        <v>226343.0</v>
      </c>
      <c r="E539" s="511" t="s">
        <v>18</v>
      </c>
      <c r="F539" s="600" t="s">
        <v>19</v>
      </c>
      <c r="G539" s="511" t="s">
        <v>4130</v>
      </c>
      <c r="H539" s="511" t="str">
        <f>IFERROR(VLOOKUP(G539,'Cadastro de assessores'!A:B,2,FALSE),"Não Cadastrado")</f>
        <v>14294</v>
      </c>
      <c r="I539" s="511"/>
      <c r="J539" s="51" t="s">
        <v>3801</v>
      </c>
      <c r="K539" s="633" t="s">
        <v>97</v>
      </c>
      <c r="L539" s="601">
        <v>44452.0</v>
      </c>
      <c r="M539" s="601">
        <v>44469.0</v>
      </c>
      <c r="N539" s="565"/>
      <c r="O539" s="565" t="s">
        <v>3802</v>
      </c>
      <c r="P539" s="603">
        <v>0.02</v>
      </c>
      <c r="Q539" s="224" t="s">
        <v>4489</v>
      </c>
      <c r="R539" s="604"/>
      <c r="S539" s="521" t="str">
        <f t="shared" si="57"/>
        <v>Não Qualificado</v>
      </c>
      <c r="T539" s="565" t="s">
        <v>99</v>
      </c>
      <c r="U539" s="565" t="s">
        <v>4490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3798</v>
      </c>
      <c r="B540" s="78" t="s">
        <v>2492</v>
      </c>
      <c r="C540" s="607" t="s">
        <v>5374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3801</v>
      </c>
      <c r="K540" s="521" t="s">
        <v>140</v>
      </c>
      <c r="L540" s="511" t="s">
        <v>2582</v>
      </c>
      <c r="M540" s="602">
        <v>44848.0</v>
      </c>
      <c r="N540" s="521"/>
      <c r="O540" s="521" t="s">
        <v>3812</v>
      </c>
      <c r="P540" s="603">
        <v>0.007</v>
      </c>
      <c r="Q540" s="610"/>
      <c r="R540" s="604"/>
      <c r="S540" s="521"/>
      <c r="T540" s="521" t="s">
        <v>99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3798</v>
      </c>
      <c r="B541" s="78" t="s">
        <v>5375</v>
      </c>
      <c r="C541" s="607" t="s">
        <v>5376</v>
      </c>
      <c r="D541" s="521">
        <v>2694253.0</v>
      </c>
      <c r="E541" s="511" t="s">
        <v>95</v>
      </c>
      <c r="F541" s="511" t="s">
        <v>29</v>
      </c>
      <c r="G541" s="511" t="s">
        <v>4065</v>
      </c>
      <c r="H541" s="511" t="str">
        <f>IFERROR(VLOOKUP(G541,'Cadastro de assessores'!A:B,2,FALSE),"Não Cadastrado")</f>
        <v>17243</v>
      </c>
      <c r="I541" s="511"/>
      <c r="J541" s="46" t="s">
        <v>97</v>
      </c>
      <c r="K541" s="511" t="s">
        <v>97</v>
      </c>
      <c r="L541" s="602">
        <v>44134.0</v>
      </c>
      <c r="M541" s="602">
        <v>44134.0</v>
      </c>
      <c r="N541" s="521"/>
      <c r="O541" s="521" t="s">
        <v>3802</v>
      </c>
      <c r="P541" s="603">
        <v>0.02</v>
      </c>
      <c r="Q541" s="610" t="s">
        <v>5377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362</v>
      </c>
      <c r="U541" s="521" t="s">
        <v>2573</v>
      </c>
      <c r="V541" s="521" t="s">
        <v>29</v>
      </c>
      <c r="W541" s="605" t="s">
        <v>3808</v>
      </c>
      <c r="X541" s="605" t="s">
        <v>3808</v>
      </c>
      <c r="Y541" s="605" t="s">
        <v>3808</v>
      </c>
      <c r="Z541" s="605" t="s">
        <v>3808</v>
      </c>
      <c r="AA541" s="605" t="s">
        <v>3808</v>
      </c>
      <c r="AB541" s="605" t="s">
        <v>3808</v>
      </c>
      <c r="AC541" s="605" t="s">
        <v>3808</v>
      </c>
      <c r="AD541" s="605" t="s">
        <v>3808</v>
      </c>
      <c r="AE541" s="605" t="s">
        <v>3808</v>
      </c>
      <c r="AF541" s="605" t="s">
        <v>3808</v>
      </c>
      <c r="AG541" s="605" t="s">
        <v>3808</v>
      </c>
      <c r="AH541" s="605" t="s">
        <v>3808</v>
      </c>
      <c r="AI541" s="605" t="s">
        <v>5378</v>
      </c>
      <c r="AJ541" s="605" t="s">
        <v>5379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3798</v>
      </c>
      <c r="B542" s="78" t="s">
        <v>5380</v>
      </c>
      <c r="C542" s="607" t="s">
        <v>5381</v>
      </c>
      <c r="D542" s="521">
        <v>4906342.0</v>
      </c>
      <c r="E542" s="521" t="s">
        <v>18</v>
      </c>
      <c r="F542" s="521" t="s">
        <v>19</v>
      </c>
      <c r="G542" s="521" t="s">
        <v>250</v>
      </c>
      <c r="H542" s="521" t="str">
        <f>IFERROR(VLOOKUP(G542,'Cadastro de assessores'!A:B,2,FALSE),"Não Cadastrado")</f>
        <v>18009</v>
      </c>
      <c r="I542" s="521"/>
      <c r="J542" s="51" t="s">
        <v>180</v>
      </c>
      <c r="K542" s="521" t="s">
        <v>2545</v>
      </c>
      <c r="L542" s="609"/>
      <c r="M542" s="609">
        <v>44294.0</v>
      </c>
      <c r="N542" s="644">
        <v>44651.0</v>
      </c>
      <c r="O542" s="565" t="s">
        <v>3802</v>
      </c>
      <c r="P542" s="603">
        <v>0.02</v>
      </c>
      <c r="Q542" s="610" t="s">
        <v>5382</v>
      </c>
      <c r="R542" s="604"/>
      <c r="S542" s="521" t="str">
        <f t="shared" si="58"/>
        <v>Não Qualificado</v>
      </c>
      <c r="T542" s="521" t="s">
        <v>99</v>
      </c>
      <c r="U542" s="521" t="s">
        <v>2601</v>
      </c>
      <c r="V542" s="521" t="s">
        <v>145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2582</v>
      </c>
      <c r="AN542" s="449" t="s">
        <v>2582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2548</v>
      </c>
      <c r="BE542" s="449" t="s">
        <v>2548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3798</v>
      </c>
      <c r="B543" s="78" t="s">
        <v>2506</v>
      </c>
      <c r="C543" s="607" t="s">
        <v>5383</v>
      </c>
      <c r="D543" s="521">
        <v>4733764.0</v>
      </c>
      <c r="E543" s="521" t="s">
        <v>95</v>
      </c>
      <c r="F543" s="521" t="s">
        <v>29</v>
      </c>
      <c r="G543" s="521" t="s">
        <v>5384</v>
      </c>
      <c r="H543" s="521" t="str">
        <f>IFERROR(VLOOKUP(G543,'Cadastro de assessores'!A:B,2,FALSE),"Não Cadastrado")</f>
        <v>18992</v>
      </c>
      <c r="I543" s="521"/>
      <c r="J543" s="51" t="s">
        <v>180</v>
      </c>
      <c r="K543" s="521" t="s">
        <v>2545</v>
      </c>
      <c r="L543" s="609"/>
      <c r="M543" s="609">
        <v>44209.0</v>
      </c>
      <c r="N543" s="644">
        <v>44512.0</v>
      </c>
      <c r="O543" s="565" t="s">
        <v>3847</v>
      </c>
      <c r="P543" s="603">
        <v>0.008</v>
      </c>
      <c r="Q543" s="610" t="s">
        <v>5385</v>
      </c>
      <c r="R543" s="604"/>
      <c r="S543" s="521" t="str">
        <f t="shared" si="58"/>
        <v>Não Qualificado</v>
      </c>
      <c r="T543" s="521" t="s">
        <v>99</v>
      </c>
      <c r="U543" s="521" t="s">
        <v>2584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2548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2514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2516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5386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5387</v>
      </c>
      <c r="BK547" s="281" t="s">
        <v>5388</v>
      </c>
      <c r="BL547" s="281" t="s">
        <v>5389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5390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3798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2528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3707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3613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5391</v>
      </c>
      <c r="BJ554" s="281" t="s">
        <v>5392</v>
      </c>
      <c r="BK554" s="281" t="s">
        <v>5393</v>
      </c>
      <c r="BL554" s="281" t="s">
        <v>5393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85E3BF68-3E21-40BB-9E65-3A404129272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43149E1-CB2C-4C03-90C0-0A797FCB401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5394</v>
      </c>
    </row>
    <row r="2">
      <c r="A2" s="713" t="s">
        <v>1186</v>
      </c>
      <c r="B2" s="714" t="s">
        <v>5395</v>
      </c>
      <c r="C2" s="715">
        <v>1.5413278E7</v>
      </c>
      <c r="E2" s="716" t="s">
        <v>5396</v>
      </c>
      <c r="F2" s="717">
        <v>45478.0</v>
      </c>
    </row>
    <row r="3">
      <c r="A3" s="713" t="s">
        <v>355</v>
      </c>
      <c r="B3" s="714" t="s">
        <v>5397</v>
      </c>
      <c r="C3" s="715">
        <v>8276038.0</v>
      </c>
    </row>
    <row r="4">
      <c r="A4" s="713" t="s">
        <v>5398</v>
      </c>
      <c r="B4" s="714" t="s">
        <v>5399</v>
      </c>
      <c r="C4" s="715">
        <v>8095785.0</v>
      </c>
    </row>
    <row r="5">
      <c r="A5" s="713" t="s">
        <v>5400</v>
      </c>
      <c r="B5" s="714" t="s">
        <v>5401</v>
      </c>
      <c r="C5" s="715">
        <v>6984769.0</v>
      </c>
    </row>
    <row r="6">
      <c r="A6" s="713" t="s">
        <v>337</v>
      </c>
      <c r="B6" s="714" t="s">
        <v>5402</v>
      </c>
      <c r="C6" s="715">
        <v>6278738.0</v>
      </c>
    </row>
    <row r="7">
      <c r="A7" s="713" t="s">
        <v>5403</v>
      </c>
      <c r="B7" s="714" t="s">
        <v>5404</v>
      </c>
      <c r="C7" s="715">
        <v>5936537.0</v>
      </c>
    </row>
    <row r="8">
      <c r="A8" s="713" t="s">
        <v>1751</v>
      </c>
      <c r="B8" s="714" t="s">
        <v>5405</v>
      </c>
      <c r="C8" s="715">
        <v>4582568.0</v>
      </c>
    </row>
    <row r="9">
      <c r="A9" s="713" t="s">
        <v>777</v>
      </c>
      <c r="B9" s="714" t="s">
        <v>5406</v>
      </c>
      <c r="C9" s="715">
        <v>4438966.0</v>
      </c>
    </row>
    <row r="10">
      <c r="A10" s="713" t="s">
        <v>2360</v>
      </c>
      <c r="B10" s="714" t="s">
        <v>5407</v>
      </c>
      <c r="C10" s="715">
        <v>4338544.0</v>
      </c>
    </row>
    <row r="11">
      <c r="A11" s="713" t="s">
        <v>433</v>
      </c>
      <c r="B11" s="714" t="s">
        <v>5408</v>
      </c>
      <c r="C11" s="715">
        <v>4262300.0</v>
      </c>
    </row>
    <row r="12">
      <c r="A12" s="713" t="s">
        <v>759</v>
      </c>
      <c r="B12" s="714" t="s">
        <v>5409</v>
      </c>
      <c r="C12" s="715">
        <v>4140562.0</v>
      </c>
    </row>
    <row r="13">
      <c r="A13" s="713" t="s">
        <v>2390</v>
      </c>
      <c r="B13" s="714" t="s">
        <v>5410</v>
      </c>
      <c r="C13" s="715">
        <v>4140213.0</v>
      </c>
    </row>
    <row r="14">
      <c r="A14" s="713" t="s">
        <v>5411</v>
      </c>
      <c r="B14" s="714" t="s">
        <v>5412</v>
      </c>
      <c r="C14" s="715">
        <v>4124702.0</v>
      </c>
    </row>
    <row r="15">
      <c r="A15" s="713" t="s">
        <v>404</v>
      </c>
      <c r="B15" s="714" t="s">
        <v>5413</v>
      </c>
      <c r="C15" s="715">
        <v>3858510.0</v>
      </c>
    </row>
    <row r="16">
      <c r="A16" s="713" t="s">
        <v>689</v>
      </c>
      <c r="B16" s="714" t="s">
        <v>5414</v>
      </c>
      <c r="C16" s="715">
        <v>3617921.0</v>
      </c>
    </row>
    <row r="17">
      <c r="A17" s="713" t="s">
        <v>793</v>
      </c>
      <c r="B17" s="714" t="s">
        <v>5415</v>
      </c>
      <c r="C17" s="715">
        <v>3495688.0</v>
      </c>
    </row>
    <row r="18">
      <c r="A18" s="713" t="s">
        <v>5416</v>
      </c>
      <c r="B18" s="714" t="s">
        <v>5417</v>
      </c>
      <c r="C18" s="715">
        <v>3376652.0</v>
      </c>
    </row>
    <row r="19">
      <c r="A19" s="713" t="s">
        <v>1496</v>
      </c>
      <c r="B19" s="714" t="s">
        <v>5418</v>
      </c>
      <c r="C19" s="715">
        <v>3264373.0</v>
      </c>
    </row>
    <row r="20" ht="15.75" customHeight="1">
      <c r="A20" s="713" t="s">
        <v>2041</v>
      </c>
      <c r="B20" s="714" t="s">
        <v>5419</v>
      </c>
      <c r="C20" s="715">
        <v>2901049.0</v>
      </c>
    </row>
    <row r="21" ht="15.75" customHeight="1">
      <c r="A21" s="713" t="s">
        <v>954</v>
      </c>
      <c r="B21" s="714" t="s">
        <v>5420</v>
      </c>
      <c r="C21" s="715">
        <v>2894975.0</v>
      </c>
    </row>
    <row r="22" ht="15.75" customHeight="1">
      <c r="A22" s="713" t="s">
        <v>436</v>
      </c>
      <c r="B22" s="714" t="s">
        <v>5421</v>
      </c>
      <c r="C22" s="715">
        <v>2894466.0</v>
      </c>
    </row>
    <row r="23" ht="15.75" customHeight="1">
      <c r="A23" s="713" t="s">
        <v>1401</v>
      </c>
      <c r="B23" s="714" t="s">
        <v>5422</v>
      </c>
      <c r="C23" s="715">
        <v>2891295.0</v>
      </c>
    </row>
    <row r="24" ht="15.75" customHeight="1">
      <c r="A24" s="713" t="s">
        <v>1736</v>
      </c>
      <c r="B24" s="714" t="s">
        <v>5405</v>
      </c>
      <c r="C24" s="715">
        <v>2812633.0</v>
      </c>
    </row>
    <row r="25" ht="15.75" customHeight="1">
      <c r="A25" s="713" t="s">
        <v>1640</v>
      </c>
      <c r="B25" s="714" t="s">
        <v>5423</v>
      </c>
      <c r="C25" s="715">
        <v>2720494.0</v>
      </c>
    </row>
    <row r="26" ht="15.75" customHeight="1">
      <c r="A26" s="713" t="s">
        <v>5424</v>
      </c>
      <c r="B26" s="714" t="s">
        <v>5425</v>
      </c>
      <c r="C26" s="715">
        <v>2638529.0</v>
      </c>
    </row>
    <row r="27" ht="15.75" customHeight="1">
      <c r="A27" s="713" t="s">
        <v>5426</v>
      </c>
      <c r="B27" s="714" t="s">
        <v>5427</v>
      </c>
      <c r="C27" s="715">
        <v>2611374.0</v>
      </c>
    </row>
    <row r="28" ht="15.75" customHeight="1">
      <c r="A28" s="713" t="s">
        <v>459</v>
      </c>
      <c r="B28" s="714" t="s">
        <v>5428</v>
      </c>
      <c r="C28" s="715">
        <v>2555894.0</v>
      </c>
    </row>
    <row r="29" ht="15.75" customHeight="1">
      <c r="A29" s="713" t="s">
        <v>5429</v>
      </c>
      <c r="B29" s="714" t="s">
        <v>5430</v>
      </c>
      <c r="C29" s="715">
        <v>2433534.0</v>
      </c>
    </row>
    <row r="30" ht="15.75" customHeight="1">
      <c r="A30" s="713" t="s">
        <v>1918</v>
      </c>
      <c r="B30" s="714" t="s">
        <v>5431</v>
      </c>
      <c r="C30" s="715">
        <v>2338566.0</v>
      </c>
    </row>
    <row r="31" ht="15.75" customHeight="1">
      <c r="A31" s="713" t="s">
        <v>1975</v>
      </c>
      <c r="B31" s="714" t="s">
        <v>5432</v>
      </c>
      <c r="C31" s="715">
        <v>2225335.0</v>
      </c>
    </row>
    <row r="32" ht="15.75" customHeight="1">
      <c r="A32" s="713" t="s">
        <v>2418</v>
      </c>
      <c r="B32" s="714" t="s">
        <v>5433</v>
      </c>
      <c r="C32" s="715">
        <v>2140182.0</v>
      </c>
    </row>
    <row r="33" ht="15.75" customHeight="1">
      <c r="A33" s="713" t="s">
        <v>1021</v>
      </c>
      <c r="B33" s="714" t="s">
        <v>5434</v>
      </c>
      <c r="C33" s="715">
        <v>2078022.0</v>
      </c>
    </row>
    <row r="34" ht="15.75" customHeight="1">
      <c r="A34" s="713" t="s">
        <v>1360</v>
      </c>
      <c r="B34" s="714" t="s">
        <v>5435</v>
      </c>
      <c r="C34" s="715">
        <v>2040982.0</v>
      </c>
    </row>
    <row r="35" ht="15.75" customHeight="1">
      <c r="A35" s="713" t="s">
        <v>5436</v>
      </c>
      <c r="B35" s="714" t="s">
        <v>5437</v>
      </c>
      <c r="C35" s="715">
        <v>1987246.0</v>
      </c>
    </row>
    <row r="36" ht="15.75" customHeight="1">
      <c r="A36" s="713" t="s">
        <v>345</v>
      </c>
      <c r="B36" s="714" t="s">
        <v>5438</v>
      </c>
      <c r="C36" s="715">
        <v>1983773.0</v>
      </c>
    </row>
    <row r="37" ht="15.75" customHeight="1">
      <c r="A37" s="713" t="s">
        <v>5439</v>
      </c>
      <c r="B37" s="714" t="s">
        <v>5440</v>
      </c>
      <c r="C37" s="715">
        <v>1923841.0</v>
      </c>
    </row>
    <row r="38" ht="15.75" customHeight="1">
      <c r="A38" s="713" t="s">
        <v>2276</v>
      </c>
      <c r="B38" s="714" t="s">
        <v>5441</v>
      </c>
      <c r="C38" s="715">
        <v>1894458.0</v>
      </c>
    </row>
    <row r="39" ht="15.75" customHeight="1">
      <c r="A39" s="713" t="s">
        <v>521</v>
      </c>
      <c r="B39" s="714" t="s">
        <v>5442</v>
      </c>
      <c r="C39" s="715">
        <v>1879958.0</v>
      </c>
    </row>
    <row r="40" ht="15.75" customHeight="1">
      <c r="A40" s="713" t="s">
        <v>2117</v>
      </c>
      <c r="B40" s="714" t="s">
        <v>5443</v>
      </c>
      <c r="C40" s="715">
        <v>1861359.0</v>
      </c>
    </row>
    <row r="41" ht="15.75" customHeight="1">
      <c r="A41" s="713" t="s">
        <v>1914</v>
      </c>
      <c r="B41" s="714" t="s">
        <v>5444</v>
      </c>
      <c r="C41" s="715">
        <v>1836743.0</v>
      </c>
    </row>
    <row r="42" ht="15.75" customHeight="1">
      <c r="A42" s="713" t="s">
        <v>1072</v>
      </c>
      <c r="B42" s="714" t="s">
        <v>5445</v>
      </c>
      <c r="C42" s="715">
        <v>1794187.0</v>
      </c>
    </row>
    <row r="43" ht="15.75" customHeight="1">
      <c r="A43" s="713" t="s">
        <v>602</v>
      </c>
      <c r="B43" s="714" t="s">
        <v>5446</v>
      </c>
      <c r="C43" s="715">
        <v>1754169.0</v>
      </c>
    </row>
    <row r="44" ht="15.75" customHeight="1">
      <c r="A44" s="713" t="s">
        <v>5447</v>
      </c>
      <c r="B44" s="714" t="s">
        <v>5448</v>
      </c>
      <c r="C44" s="715">
        <v>1694530.0</v>
      </c>
    </row>
    <row r="45" ht="15.75" customHeight="1">
      <c r="A45" s="713" t="s">
        <v>846</v>
      </c>
      <c r="B45" s="714" t="s">
        <v>5449</v>
      </c>
      <c r="C45" s="715">
        <v>1690459.0</v>
      </c>
    </row>
    <row r="46" ht="15.75" customHeight="1">
      <c r="A46" s="713" t="s">
        <v>1890</v>
      </c>
      <c r="B46" s="714" t="s">
        <v>5450</v>
      </c>
      <c r="C46" s="715">
        <v>1690313.0</v>
      </c>
    </row>
    <row r="47" ht="15.75" customHeight="1">
      <c r="A47" s="713" t="s">
        <v>1195</v>
      </c>
      <c r="B47" s="714" t="s">
        <v>5451</v>
      </c>
      <c r="C47" s="715">
        <v>1681864.0</v>
      </c>
    </row>
    <row r="48" ht="15.75" customHeight="1">
      <c r="A48" s="713" t="s">
        <v>1757</v>
      </c>
      <c r="B48" s="714" t="s">
        <v>5405</v>
      </c>
      <c r="C48" s="715">
        <v>1629916.0</v>
      </c>
    </row>
    <row r="49" ht="15.75" customHeight="1">
      <c r="A49" s="713" t="s">
        <v>280</v>
      </c>
      <c r="B49" s="714" t="s">
        <v>5452</v>
      </c>
      <c r="C49" s="715">
        <v>1627533.0</v>
      </c>
    </row>
    <row r="50" ht="15.75" customHeight="1">
      <c r="A50" s="713" t="s">
        <v>2443</v>
      </c>
      <c r="B50" s="714" t="s">
        <v>5453</v>
      </c>
      <c r="C50" s="715">
        <v>1554891.0</v>
      </c>
    </row>
    <row r="51" ht="15.75" customHeight="1">
      <c r="A51" s="713" t="s">
        <v>1312</v>
      </c>
      <c r="B51" s="714" t="s">
        <v>5454</v>
      </c>
      <c r="C51" s="715">
        <v>1552050.0</v>
      </c>
    </row>
    <row r="52" ht="15.75" customHeight="1">
      <c r="A52" s="713" t="s">
        <v>1901</v>
      </c>
      <c r="B52" s="714" t="s">
        <v>5455</v>
      </c>
      <c r="C52" s="715">
        <v>1505554.0</v>
      </c>
    </row>
    <row r="53" ht="15.75" customHeight="1">
      <c r="A53" s="713" t="s">
        <v>2452</v>
      </c>
      <c r="B53" s="714" t="s">
        <v>5456</v>
      </c>
      <c r="C53" s="715">
        <v>1504357.0</v>
      </c>
    </row>
    <row r="54" ht="15.75" customHeight="1">
      <c r="A54" s="713" t="s">
        <v>1680</v>
      </c>
      <c r="B54" s="714" t="s">
        <v>5457</v>
      </c>
      <c r="C54" s="715">
        <v>1470918.0</v>
      </c>
    </row>
    <row r="55" ht="15.75" customHeight="1">
      <c r="A55" s="713" t="s">
        <v>2311</v>
      </c>
      <c r="B55" s="714" t="s">
        <v>5458</v>
      </c>
      <c r="C55" s="715">
        <v>1470224.0</v>
      </c>
    </row>
    <row r="56" ht="15.75" customHeight="1">
      <c r="A56" s="713" t="s">
        <v>258</v>
      </c>
      <c r="B56" s="714" t="s">
        <v>5459</v>
      </c>
      <c r="C56" s="715">
        <v>1460312.0</v>
      </c>
    </row>
    <row r="57" ht="15.75" customHeight="1">
      <c r="A57" s="713" t="s">
        <v>1916</v>
      </c>
      <c r="B57" s="714" t="s">
        <v>5444</v>
      </c>
      <c r="C57" s="715">
        <v>1410603.0</v>
      </c>
    </row>
    <row r="58" ht="15.75" customHeight="1">
      <c r="A58" s="713" t="s">
        <v>1182</v>
      </c>
      <c r="B58" s="714" t="s">
        <v>5460</v>
      </c>
      <c r="C58" s="715">
        <v>1396066.0</v>
      </c>
    </row>
    <row r="59" ht="15.75" customHeight="1">
      <c r="A59" s="713" t="s">
        <v>2273</v>
      </c>
      <c r="B59" s="714" t="s">
        <v>5461</v>
      </c>
      <c r="C59" s="715">
        <v>1347388.0</v>
      </c>
    </row>
    <row r="60" ht="15.75" customHeight="1">
      <c r="A60" s="713" t="s">
        <v>1837</v>
      </c>
      <c r="B60" s="714" t="s">
        <v>5462</v>
      </c>
      <c r="C60" s="715">
        <v>1301717.0</v>
      </c>
    </row>
    <row r="61" ht="15.75" customHeight="1">
      <c r="A61" s="713" t="s">
        <v>1722</v>
      </c>
      <c r="B61" s="714" t="s">
        <v>5405</v>
      </c>
      <c r="C61" s="715">
        <v>1300081.0</v>
      </c>
    </row>
    <row r="62" ht="15.75" customHeight="1">
      <c r="A62" s="713" t="s">
        <v>2032</v>
      </c>
      <c r="B62" s="714" t="s">
        <v>5463</v>
      </c>
      <c r="C62" s="715">
        <v>1291906.0</v>
      </c>
    </row>
    <row r="63" ht="15.75" customHeight="1">
      <c r="A63" s="713" t="s">
        <v>989</v>
      </c>
      <c r="B63" s="714" t="s">
        <v>5464</v>
      </c>
      <c r="C63" s="715">
        <v>1290301.0</v>
      </c>
    </row>
    <row r="64" ht="15.75" customHeight="1">
      <c r="A64" s="713" t="s">
        <v>1533</v>
      </c>
      <c r="B64" s="714" t="s">
        <v>5465</v>
      </c>
      <c r="C64" s="715">
        <v>1284584.0</v>
      </c>
    </row>
    <row r="65" ht="15.75" customHeight="1">
      <c r="A65" s="713" t="s">
        <v>655</v>
      </c>
      <c r="B65" s="714" t="s">
        <v>5466</v>
      </c>
      <c r="C65" s="715">
        <v>1277706.0</v>
      </c>
    </row>
    <row r="66" ht="15.75" customHeight="1">
      <c r="A66" s="713" t="s">
        <v>1861</v>
      </c>
      <c r="B66" s="714" t="s">
        <v>5467</v>
      </c>
      <c r="C66" s="715">
        <v>1252557.0</v>
      </c>
    </row>
    <row r="67" ht="15.75" customHeight="1">
      <c r="A67" s="713" t="s">
        <v>831</v>
      </c>
      <c r="B67" s="714" t="s">
        <v>5468</v>
      </c>
      <c r="C67" s="715">
        <v>1225213.0</v>
      </c>
    </row>
    <row r="68" ht="15.75" customHeight="1">
      <c r="A68" s="713" t="s">
        <v>1748</v>
      </c>
      <c r="B68" s="714" t="s">
        <v>5405</v>
      </c>
      <c r="C68" s="715">
        <v>1224615.0</v>
      </c>
    </row>
    <row r="69" ht="15.75" customHeight="1">
      <c r="A69" s="713" t="s">
        <v>1413</v>
      </c>
      <c r="B69" s="714" t="s">
        <v>5469</v>
      </c>
      <c r="C69" s="715">
        <v>1194044.0</v>
      </c>
    </row>
    <row r="70" ht="15.75" customHeight="1">
      <c r="A70" s="713" t="s">
        <v>1638</v>
      </c>
      <c r="B70" s="714" t="s">
        <v>5423</v>
      </c>
      <c r="C70" s="715">
        <v>1184142.0</v>
      </c>
    </row>
    <row r="71" ht="15.75" customHeight="1">
      <c r="A71" s="713" t="s">
        <v>1644</v>
      </c>
      <c r="B71" s="714" t="s">
        <v>5423</v>
      </c>
      <c r="C71" s="715">
        <v>1139857.0</v>
      </c>
    </row>
    <row r="72" ht="15.75" customHeight="1">
      <c r="A72" s="713" t="s">
        <v>1845</v>
      </c>
      <c r="B72" s="714" t="s">
        <v>5470</v>
      </c>
      <c r="C72" s="715">
        <v>1128240.0</v>
      </c>
    </row>
    <row r="73" ht="15.75" customHeight="1">
      <c r="A73" s="713" t="s">
        <v>620</v>
      </c>
      <c r="B73" s="714" t="s">
        <v>5471</v>
      </c>
      <c r="C73" s="715">
        <v>1091909.0</v>
      </c>
    </row>
    <row r="74" ht="15.75" customHeight="1">
      <c r="A74" s="713" t="s">
        <v>1326</v>
      </c>
      <c r="B74" s="714" t="s">
        <v>5454</v>
      </c>
      <c r="C74" s="715">
        <v>1090571.0</v>
      </c>
    </row>
    <row r="75" ht="15.75" customHeight="1">
      <c r="A75" s="713" t="s">
        <v>800</v>
      </c>
      <c r="B75" s="714" t="s">
        <v>5472</v>
      </c>
      <c r="C75" s="715">
        <v>1074950.0</v>
      </c>
    </row>
    <row r="76" ht="15.75" customHeight="1">
      <c r="A76" s="713" t="s">
        <v>1577</v>
      </c>
      <c r="B76" s="714" t="s">
        <v>5473</v>
      </c>
      <c r="C76" s="715">
        <v>1069752.0</v>
      </c>
    </row>
    <row r="77" ht="15.75" customHeight="1">
      <c r="A77" s="713" t="s">
        <v>2090</v>
      </c>
      <c r="B77" s="714" t="s">
        <v>5474</v>
      </c>
      <c r="C77" s="715">
        <v>1068823.0</v>
      </c>
    </row>
    <row r="78" ht="15.75" customHeight="1">
      <c r="A78" s="713" t="s">
        <v>1907</v>
      </c>
      <c r="B78" s="714" t="s">
        <v>5475</v>
      </c>
      <c r="C78" s="715">
        <v>1054443.0</v>
      </c>
    </row>
    <row r="79" ht="15.75" customHeight="1">
      <c r="A79" s="713" t="s">
        <v>1489</v>
      </c>
      <c r="B79" s="714" t="s">
        <v>5476</v>
      </c>
      <c r="C79" s="715">
        <v>1031935.0</v>
      </c>
    </row>
    <row r="80" ht="15.75" customHeight="1">
      <c r="A80" s="713" t="s">
        <v>2065</v>
      </c>
      <c r="B80" s="714" t="s">
        <v>5419</v>
      </c>
      <c r="C80" s="715">
        <v>1031229.0</v>
      </c>
    </row>
    <row r="81" ht="15.75" customHeight="1">
      <c r="A81" s="713" t="s">
        <v>419</v>
      </c>
      <c r="B81" s="714" t="s">
        <v>5477</v>
      </c>
      <c r="C81" s="715">
        <v>1028864.0</v>
      </c>
    </row>
    <row r="82" ht="15.75" customHeight="1">
      <c r="A82" s="713" t="s">
        <v>607</v>
      </c>
      <c r="B82" s="714" t="s">
        <v>5446</v>
      </c>
      <c r="C82" s="715">
        <v>1018774.0</v>
      </c>
    </row>
    <row r="83" ht="15.75" customHeight="1">
      <c r="A83" s="713" t="s">
        <v>2022</v>
      </c>
      <c r="B83" s="714" t="s">
        <v>5478</v>
      </c>
      <c r="C83" s="715">
        <v>1012950.0</v>
      </c>
    </row>
    <row r="84" ht="15.75" customHeight="1">
      <c r="A84" s="713" t="s">
        <v>5479</v>
      </c>
      <c r="B84" s="714" t="s">
        <v>5427</v>
      </c>
      <c r="C84" s="715">
        <v>1010389.0</v>
      </c>
    </row>
    <row r="85" ht="15.75" customHeight="1">
      <c r="A85" s="713" t="s">
        <v>2463</v>
      </c>
      <c r="B85" s="714" t="s">
        <v>5480</v>
      </c>
      <c r="C85" s="715">
        <v>1010105.0</v>
      </c>
    </row>
    <row r="86" ht="15.75" customHeight="1">
      <c r="A86" s="713" t="s">
        <v>1711</v>
      </c>
      <c r="B86" s="714" t="s">
        <v>5481</v>
      </c>
      <c r="C86" s="715">
        <v>1003106.0</v>
      </c>
    </row>
    <row r="87" ht="15.75" customHeight="1">
      <c r="A87" s="713" t="s">
        <v>821</v>
      </c>
      <c r="B87" s="714" t="s">
        <v>5468</v>
      </c>
      <c r="C87" s="715">
        <v>998771.6</v>
      </c>
    </row>
    <row r="88" ht="15.75" customHeight="1">
      <c r="A88" s="713" t="s">
        <v>1302</v>
      </c>
      <c r="B88" s="714" t="s">
        <v>5482</v>
      </c>
      <c r="C88" s="715">
        <v>997901.1</v>
      </c>
    </row>
    <row r="89" ht="15.75" customHeight="1">
      <c r="A89" s="713" t="s">
        <v>1839</v>
      </c>
      <c r="B89" s="714" t="s">
        <v>5483</v>
      </c>
      <c r="C89" s="715">
        <v>997187.3</v>
      </c>
    </row>
    <row r="90" ht="15.75" customHeight="1">
      <c r="A90" s="713" t="s">
        <v>726</v>
      </c>
      <c r="B90" s="714" t="s">
        <v>5484</v>
      </c>
      <c r="C90" s="715">
        <v>966745.3</v>
      </c>
    </row>
    <row r="91" ht="15.75" customHeight="1">
      <c r="A91" s="713" t="s">
        <v>1192</v>
      </c>
      <c r="B91" s="714" t="s">
        <v>5485</v>
      </c>
      <c r="C91" s="715">
        <v>954716.0</v>
      </c>
    </row>
    <row r="92" ht="15.75" customHeight="1">
      <c r="A92" s="713" t="s">
        <v>625</v>
      </c>
      <c r="B92" s="714" t="s">
        <v>5486</v>
      </c>
      <c r="C92" s="715">
        <v>943524.5</v>
      </c>
    </row>
    <row r="93" ht="15.75" customHeight="1">
      <c r="A93" s="713" t="s">
        <v>1730</v>
      </c>
      <c r="B93" s="714" t="s">
        <v>5405</v>
      </c>
      <c r="C93" s="715">
        <v>940167.6</v>
      </c>
    </row>
    <row r="94" ht="15.75" customHeight="1">
      <c r="A94" s="713" t="s">
        <v>1872</v>
      </c>
      <c r="B94" s="714" t="s">
        <v>5487</v>
      </c>
      <c r="C94" s="715">
        <v>931944.0</v>
      </c>
    </row>
    <row r="95" ht="15.75" customHeight="1">
      <c r="A95" s="713" t="s">
        <v>2400</v>
      </c>
      <c r="B95" s="714" t="s">
        <v>5488</v>
      </c>
      <c r="C95" s="715">
        <v>927857.2</v>
      </c>
    </row>
    <row r="96" ht="15.75" customHeight="1">
      <c r="A96" s="713" t="s">
        <v>5489</v>
      </c>
      <c r="B96" s="714" t="s">
        <v>5459</v>
      </c>
      <c r="C96" s="715">
        <v>925385.6</v>
      </c>
    </row>
    <row r="97" ht="15.75" customHeight="1">
      <c r="A97" s="713" t="s">
        <v>124</v>
      </c>
      <c r="B97" s="714" t="s">
        <v>5490</v>
      </c>
      <c r="C97" s="715">
        <v>905081.2</v>
      </c>
    </row>
    <row r="98" ht="15.75" customHeight="1">
      <c r="A98" s="713" t="s">
        <v>1286</v>
      </c>
      <c r="B98" s="714" t="s">
        <v>5491</v>
      </c>
      <c r="C98" s="715">
        <v>892130.8</v>
      </c>
    </row>
    <row r="99" ht="15.75" customHeight="1">
      <c r="A99" s="713" t="s">
        <v>1161</v>
      </c>
      <c r="B99" s="714" t="s">
        <v>5492</v>
      </c>
      <c r="C99" s="715">
        <v>886321.2</v>
      </c>
    </row>
    <row r="100" ht="15.75" customHeight="1">
      <c r="A100" s="713" t="s">
        <v>1189</v>
      </c>
      <c r="B100" s="714" t="s">
        <v>5395</v>
      </c>
      <c r="C100" s="715">
        <v>884856.8</v>
      </c>
    </row>
    <row r="101" ht="15.75" customHeight="1">
      <c r="A101" s="713" t="s">
        <v>2143</v>
      </c>
      <c r="B101" s="714" t="s">
        <v>5437</v>
      </c>
      <c r="C101" s="715">
        <v>881975.2</v>
      </c>
    </row>
    <row r="102" ht="15.75" customHeight="1">
      <c r="A102" s="713" t="s">
        <v>662</v>
      </c>
      <c r="B102" s="714" t="s">
        <v>5493</v>
      </c>
      <c r="C102" s="715">
        <v>869882.2</v>
      </c>
    </row>
    <row r="103" ht="15.75" customHeight="1">
      <c r="A103" s="713" t="s">
        <v>216</v>
      </c>
      <c r="B103" s="714" t="s">
        <v>5459</v>
      </c>
      <c r="C103" s="715">
        <v>866642.6</v>
      </c>
    </row>
    <row r="104" ht="15.75" customHeight="1">
      <c r="A104" s="713" t="s">
        <v>1431</v>
      </c>
      <c r="B104" s="714" t="s">
        <v>5494</v>
      </c>
      <c r="C104" s="715">
        <v>866220.1</v>
      </c>
    </row>
    <row r="105" ht="15.75" customHeight="1">
      <c r="A105" s="713" t="s">
        <v>1443</v>
      </c>
      <c r="B105" s="714" t="s">
        <v>5494</v>
      </c>
      <c r="C105" s="715">
        <v>863973.5</v>
      </c>
    </row>
    <row r="106" ht="15.75" customHeight="1">
      <c r="A106" s="713" t="s">
        <v>884</v>
      </c>
      <c r="B106" s="714" t="s">
        <v>5495</v>
      </c>
      <c r="C106" s="715">
        <v>862521.4</v>
      </c>
    </row>
    <row r="107" ht="15.75" customHeight="1">
      <c r="A107" s="713" t="s">
        <v>828</v>
      </c>
      <c r="B107" s="714" t="s">
        <v>5468</v>
      </c>
      <c r="C107" s="715">
        <v>844130.4</v>
      </c>
    </row>
    <row r="108" ht="15.75" customHeight="1">
      <c r="A108" s="713" t="s">
        <v>1395</v>
      </c>
      <c r="B108" s="714" t="s">
        <v>5496</v>
      </c>
      <c r="C108" s="715">
        <v>834039.6</v>
      </c>
    </row>
    <row r="109" ht="15.75" customHeight="1">
      <c r="A109" s="713" t="s">
        <v>5497</v>
      </c>
      <c r="B109" s="714" t="s">
        <v>5459</v>
      </c>
      <c r="C109" s="715">
        <v>832754.8</v>
      </c>
    </row>
    <row r="110" ht="15.75" customHeight="1">
      <c r="A110" s="713" t="s">
        <v>686</v>
      </c>
      <c r="B110" s="714" t="s">
        <v>5414</v>
      </c>
      <c r="C110" s="715">
        <v>832260.1</v>
      </c>
    </row>
    <row r="111" ht="15.75" customHeight="1">
      <c r="A111" s="713" t="s">
        <v>1328</v>
      </c>
      <c r="B111" s="714" t="s">
        <v>5454</v>
      </c>
      <c r="C111" s="715">
        <v>831774.7</v>
      </c>
    </row>
    <row r="112" ht="15.75" customHeight="1">
      <c r="A112" s="713" t="s">
        <v>1691</v>
      </c>
      <c r="B112" s="714" t="s">
        <v>5457</v>
      </c>
      <c r="C112" s="715">
        <v>825056.5</v>
      </c>
    </row>
    <row r="113" ht="15.75" customHeight="1">
      <c r="A113" s="713" t="s">
        <v>2200</v>
      </c>
      <c r="B113" s="714" t="s">
        <v>5498</v>
      </c>
      <c r="C113" s="715">
        <v>815663.3</v>
      </c>
    </row>
    <row r="114" ht="15.75" customHeight="1">
      <c r="A114" s="713" t="s">
        <v>938</v>
      </c>
      <c r="B114" s="714" t="s">
        <v>5499</v>
      </c>
      <c r="C114" s="715">
        <v>814558.4</v>
      </c>
    </row>
    <row r="115" ht="15.75" customHeight="1">
      <c r="A115" s="713" t="s">
        <v>5500</v>
      </c>
      <c r="B115" s="714" t="s">
        <v>5501</v>
      </c>
      <c r="C115" s="715">
        <v>804778.6</v>
      </c>
    </row>
    <row r="116" ht="15.75" customHeight="1">
      <c r="A116" s="713" t="s">
        <v>1179</v>
      </c>
      <c r="B116" s="714" t="s">
        <v>5502</v>
      </c>
      <c r="C116" s="715">
        <v>799953.3</v>
      </c>
    </row>
    <row r="117" ht="15.75" customHeight="1">
      <c r="A117" s="713" t="s">
        <v>1346</v>
      </c>
      <c r="B117" s="714" t="s">
        <v>5503</v>
      </c>
      <c r="C117" s="715">
        <v>797411.1</v>
      </c>
    </row>
    <row r="118" ht="15.75" customHeight="1">
      <c r="A118" s="713" t="s">
        <v>127</v>
      </c>
      <c r="B118" s="714" t="s">
        <v>5504</v>
      </c>
      <c r="C118" s="715">
        <v>779877.5</v>
      </c>
    </row>
    <row r="119" ht="15.75" customHeight="1">
      <c r="A119" s="713" t="s">
        <v>5505</v>
      </c>
      <c r="B119" s="714" t="s">
        <v>5448</v>
      </c>
      <c r="C119" s="715">
        <v>778412.9</v>
      </c>
    </row>
    <row r="120" ht="15.75" customHeight="1">
      <c r="A120" s="713" t="s">
        <v>353</v>
      </c>
      <c r="B120" s="714" t="s">
        <v>5397</v>
      </c>
      <c r="C120" s="715">
        <v>769942.6</v>
      </c>
    </row>
    <row r="121" ht="15.75" customHeight="1">
      <c r="A121" s="713" t="s">
        <v>866</v>
      </c>
      <c r="B121" s="714" t="s">
        <v>5506</v>
      </c>
      <c r="C121" s="715">
        <v>761467.2</v>
      </c>
    </row>
    <row r="122" ht="15.75" customHeight="1">
      <c r="A122" s="713" t="s">
        <v>267</v>
      </c>
      <c r="B122" s="714" t="s">
        <v>5459</v>
      </c>
      <c r="C122" s="715">
        <v>743146.2</v>
      </c>
    </row>
    <row r="123" ht="15.75" customHeight="1">
      <c r="A123" s="713" t="s">
        <v>1335</v>
      </c>
      <c r="B123" s="714" t="s">
        <v>5454</v>
      </c>
      <c r="C123" s="715">
        <v>740949.1</v>
      </c>
    </row>
    <row r="124" ht="15.75" customHeight="1">
      <c r="A124" s="713" t="s">
        <v>2149</v>
      </c>
      <c r="B124" s="714" t="s">
        <v>5507</v>
      </c>
      <c r="C124" s="715">
        <v>738560.7</v>
      </c>
    </row>
    <row r="125" ht="15.75" customHeight="1">
      <c r="A125" s="713" t="s">
        <v>341</v>
      </c>
      <c r="B125" s="714" t="s">
        <v>5402</v>
      </c>
      <c r="C125" s="715">
        <v>728968.4</v>
      </c>
    </row>
    <row r="126" ht="15.75" customHeight="1">
      <c r="A126" s="713" t="s">
        <v>836</v>
      </c>
      <c r="B126" s="714" t="s">
        <v>5508</v>
      </c>
      <c r="C126" s="715">
        <v>721411.0</v>
      </c>
    </row>
    <row r="127" ht="15.75" customHeight="1">
      <c r="A127" s="713" t="s">
        <v>240</v>
      </c>
      <c r="B127" s="714" t="s">
        <v>5459</v>
      </c>
      <c r="C127" s="715">
        <v>712828.6</v>
      </c>
    </row>
    <row r="128" ht="15.75" customHeight="1">
      <c r="A128" s="713" t="s">
        <v>1940</v>
      </c>
      <c r="B128" s="714" t="s">
        <v>5509</v>
      </c>
      <c r="C128" s="715">
        <v>709413.4</v>
      </c>
    </row>
    <row r="129" ht="15.75" customHeight="1">
      <c r="A129" s="713" t="s">
        <v>1708</v>
      </c>
      <c r="B129" s="714" t="s">
        <v>5510</v>
      </c>
      <c r="C129" s="715">
        <v>695045.0</v>
      </c>
    </row>
    <row r="130" ht="15.75" customHeight="1">
      <c r="A130" s="713" t="s">
        <v>1963</v>
      </c>
      <c r="B130" s="714" t="s">
        <v>5432</v>
      </c>
      <c r="C130" s="715">
        <v>690816.1</v>
      </c>
    </row>
    <row r="131" ht="15.75" customHeight="1">
      <c r="A131" s="713" t="s">
        <v>306</v>
      </c>
      <c r="B131" s="714" t="s">
        <v>5511</v>
      </c>
      <c r="C131" s="715">
        <v>688024.7</v>
      </c>
    </row>
    <row r="132" ht="15.75" customHeight="1">
      <c r="A132" s="713" t="s">
        <v>59</v>
      </c>
      <c r="B132" s="714" t="s">
        <v>5512</v>
      </c>
      <c r="C132" s="715">
        <v>678647.3</v>
      </c>
    </row>
    <row r="133" ht="15.75" customHeight="1">
      <c r="A133" s="713" t="s">
        <v>969</v>
      </c>
      <c r="B133" s="714" t="s">
        <v>5513</v>
      </c>
      <c r="C133" s="715">
        <v>677204.2</v>
      </c>
    </row>
    <row r="134" ht="15.75" customHeight="1">
      <c r="A134" s="713" t="s">
        <v>2108</v>
      </c>
      <c r="B134" s="714" t="s">
        <v>5514</v>
      </c>
      <c r="C134" s="715">
        <v>675697.0</v>
      </c>
    </row>
    <row r="135" ht="15.75" customHeight="1">
      <c r="A135" s="713" t="s">
        <v>1175</v>
      </c>
      <c r="B135" s="714" t="s">
        <v>5515</v>
      </c>
      <c r="C135" s="715">
        <v>669739.0</v>
      </c>
    </row>
    <row r="136" ht="15.75" customHeight="1">
      <c r="A136" s="713" t="s">
        <v>1082</v>
      </c>
      <c r="B136" s="714" t="s">
        <v>5516</v>
      </c>
      <c r="C136" s="715">
        <v>664136.3</v>
      </c>
    </row>
    <row r="137" ht="15.75" customHeight="1">
      <c r="A137" s="713" t="s">
        <v>1714</v>
      </c>
      <c r="B137" s="714" t="s">
        <v>5405</v>
      </c>
      <c r="C137" s="715">
        <v>663423.9</v>
      </c>
    </row>
    <row r="138" ht="15.75" customHeight="1">
      <c r="A138" s="713" t="s">
        <v>5517</v>
      </c>
      <c r="B138" s="714" t="s">
        <v>5430</v>
      </c>
      <c r="C138" s="715">
        <v>659235.8</v>
      </c>
    </row>
    <row r="139" ht="15.75" customHeight="1">
      <c r="A139" s="713" t="s">
        <v>1592</v>
      </c>
      <c r="B139" s="714" t="s">
        <v>5473</v>
      </c>
      <c r="C139" s="715">
        <v>652158.4</v>
      </c>
    </row>
    <row r="140" ht="15.75" customHeight="1">
      <c r="A140" s="713" t="s">
        <v>161</v>
      </c>
      <c r="B140" s="714" t="s">
        <v>5518</v>
      </c>
      <c r="C140" s="715">
        <v>648699.5</v>
      </c>
    </row>
    <row r="141" ht="15.75" customHeight="1">
      <c r="A141" s="713" t="s">
        <v>2005</v>
      </c>
      <c r="B141" s="714" t="s">
        <v>5519</v>
      </c>
      <c r="C141" s="715">
        <v>647756.3</v>
      </c>
    </row>
    <row r="142" ht="15.75" customHeight="1">
      <c r="A142" s="713" t="s">
        <v>1177</v>
      </c>
      <c r="B142" s="714" t="s">
        <v>5502</v>
      </c>
      <c r="C142" s="715">
        <v>647159.3</v>
      </c>
    </row>
    <row r="143" ht="15.75" customHeight="1">
      <c r="A143" s="713" t="s">
        <v>1733</v>
      </c>
      <c r="B143" s="714" t="s">
        <v>5405</v>
      </c>
      <c r="C143" s="715">
        <v>638549.8</v>
      </c>
    </row>
    <row r="144" ht="15.75" customHeight="1">
      <c r="A144" s="713" t="s">
        <v>462</v>
      </c>
      <c r="B144" s="714" t="s">
        <v>5428</v>
      </c>
      <c r="C144" s="715">
        <v>635540.4</v>
      </c>
    </row>
    <row r="145" ht="15.75" customHeight="1">
      <c r="A145" s="713" t="s">
        <v>2129</v>
      </c>
      <c r="B145" s="714" t="s">
        <v>5437</v>
      </c>
      <c r="C145" s="715">
        <v>628133.3</v>
      </c>
    </row>
    <row r="146" ht="15.75" customHeight="1">
      <c r="A146" s="713" t="s">
        <v>427</v>
      </c>
      <c r="B146" s="714" t="s">
        <v>5520</v>
      </c>
      <c r="C146" s="715">
        <v>627240.8</v>
      </c>
    </row>
    <row r="147" ht="15.75" customHeight="1">
      <c r="A147" s="713" t="s">
        <v>333</v>
      </c>
      <c r="B147" s="714" t="s">
        <v>5402</v>
      </c>
      <c r="C147" s="715">
        <v>620318.9</v>
      </c>
    </row>
    <row r="148" ht="15.75" customHeight="1">
      <c r="A148" s="713" t="s">
        <v>456</v>
      </c>
      <c r="B148" s="714" t="s">
        <v>5428</v>
      </c>
      <c r="C148" s="715">
        <v>619403.1</v>
      </c>
    </row>
    <row r="149" ht="15.75" customHeight="1">
      <c r="A149" s="713" t="s">
        <v>1687</v>
      </c>
      <c r="B149" s="714" t="s">
        <v>5457</v>
      </c>
      <c r="C149" s="715">
        <v>614749.2</v>
      </c>
    </row>
    <row r="150" ht="15.75" customHeight="1">
      <c r="A150" s="713" t="s">
        <v>888</v>
      </c>
      <c r="B150" s="714" t="s">
        <v>5521</v>
      </c>
      <c r="C150" s="715">
        <v>613526.5</v>
      </c>
    </row>
    <row r="151" ht="15.75" customHeight="1">
      <c r="A151" s="713" t="s">
        <v>5522</v>
      </c>
      <c r="B151" s="714" t="s">
        <v>5523</v>
      </c>
      <c r="C151" s="715">
        <v>610053.4</v>
      </c>
    </row>
    <row r="152" ht="15.75" customHeight="1">
      <c r="A152" s="713" t="s">
        <v>1828</v>
      </c>
      <c r="B152" s="714" t="s">
        <v>5524</v>
      </c>
      <c r="C152" s="715">
        <v>600636.4</v>
      </c>
    </row>
    <row r="153" ht="15.75" customHeight="1">
      <c r="A153" s="713" t="s">
        <v>791</v>
      </c>
      <c r="B153" s="714" t="s">
        <v>5415</v>
      </c>
      <c r="C153" s="715">
        <v>598159.9</v>
      </c>
    </row>
    <row r="154" ht="15.75" customHeight="1">
      <c r="A154" s="713" t="s">
        <v>1157</v>
      </c>
      <c r="B154" s="714" t="s">
        <v>5525</v>
      </c>
      <c r="C154" s="715">
        <v>595256.8</v>
      </c>
    </row>
    <row r="155" ht="15.75" customHeight="1">
      <c r="A155" s="713" t="s">
        <v>2270</v>
      </c>
      <c r="B155" s="714" t="s">
        <v>5526</v>
      </c>
      <c r="C155" s="715">
        <v>585336.9</v>
      </c>
    </row>
    <row r="156" ht="15.75" customHeight="1">
      <c r="A156" s="713" t="s">
        <v>5527</v>
      </c>
      <c r="B156" s="714" t="s">
        <v>5528</v>
      </c>
      <c r="C156" s="715">
        <v>583919.5</v>
      </c>
    </row>
    <row r="157" ht="15.75" customHeight="1">
      <c r="A157" s="713" t="s">
        <v>1169</v>
      </c>
      <c r="B157" s="714" t="s">
        <v>5529</v>
      </c>
      <c r="C157" s="715">
        <v>583242.0</v>
      </c>
    </row>
    <row r="158" ht="15.75" customHeight="1">
      <c r="A158" s="713" t="s">
        <v>2224</v>
      </c>
      <c r="B158" s="714" t="s">
        <v>5530</v>
      </c>
      <c r="C158" s="715">
        <v>582755.0</v>
      </c>
    </row>
    <row r="159" ht="15.75" customHeight="1">
      <c r="A159" s="713" t="s">
        <v>1096</v>
      </c>
      <c r="B159" s="714" t="s">
        <v>5531</v>
      </c>
      <c r="C159" s="715">
        <v>578280.4</v>
      </c>
    </row>
    <row r="160" ht="15.75" customHeight="1">
      <c r="A160" s="713" t="s">
        <v>319</v>
      </c>
      <c r="B160" s="714" t="s">
        <v>5532</v>
      </c>
      <c r="C160" s="715">
        <v>578109.6</v>
      </c>
    </row>
    <row r="161" ht="15.75" customHeight="1">
      <c r="A161" s="713" t="s">
        <v>134</v>
      </c>
      <c r="B161" s="714" t="s">
        <v>5533</v>
      </c>
      <c r="C161" s="715">
        <v>577826.3</v>
      </c>
    </row>
    <row r="162" ht="15.75" customHeight="1">
      <c r="A162" s="713" t="s">
        <v>1881</v>
      </c>
      <c r="B162" s="714" t="s">
        <v>5534</v>
      </c>
      <c r="C162" s="715">
        <v>577516.4</v>
      </c>
    </row>
    <row r="163" ht="15.75" customHeight="1">
      <c r="A163" s="713" t="s">
        <v>1626</v>
      </c>
      <c r="B163" s="714" t="s">
        <v>5535</v>
      </c>
      <c r="C163" s="715">
        <v>575756.2</v>
      </c>
    </row>
    <row r="164" ht="15.75" customHeight="1">
      <c r="A164" s="713" t="s">
        <v>2488</v>
      </c>
      <c r="B164" s="714" t="s">
        <v>5412</v>
      </c>
      <c r="C164" s="715">
        <v>570027.4</v>
      </c>
    </row>
    <row r="165" ht="15.75" customHeight="1">
      <c r="A165" s="713" t="s">
        <v>869</v>
      </c>
      <c r="B165" s="714" t="s">
        <v>5536</v>
      </c>
      <c r="C165" s="715">
        <v>568192.6</v>
      </c>
    </row>
    <row r="166" ht="15.75" customHeight="1">
      <c r="A166" s="713" t="s">
        <v>1808</v>
      </c>
      <c r="B166" s="714" t="s">
        <v>5537</v>
      </c>
      <c r="C166" s="715">
        <v>566998.4</v>
      </c>
    </row>
    <row r="167" ht="15.75" customHeight="1">
      <c r="A167" s="713" t="s">
        <v>589</v>
      </c>
      <c r="B167" s="714" t="s">
        <v>5538</v>
      </c>
      <c r="C167" s="715">
        <v>564200.8</v>
      </c>
    </row>
    <row r="168" ht="15.75" customHeight="1">
      <c r="A168" s="713" t="s">
        <v>1172</v>
      </c>
      <c r="B168" s="714" t="s">
        <v>5539</v>
      </c>
      <c r="C168" s="715">
        <v>560941.8</v>
      </c>
    </row>
    <row r="169" ht="15.75" customHeight="1">
      <c r="A169" s="713" t="s">
        <v>492</v>
      </c>
      <c r="B169" s="714" t="s">
        <v>5540</v>
      </c>
      <c r="C169" s="715">
        <v>559210.8</v>
      </c>
    </row>
    <row r="170" ht="15.75" customHeight="1">
      <c r="A170" s="713" t="s">
        <v>467</v>
      </c>
      <c r="B170" s="714" t="s">
        <v>5428</v>
      </c>
      <c r="C170" s="715">
        <v>555471.7</v>
      </c>
    </row>
    <row r="171" ht="15.75" customHeight="1">
      <c r="A171" s="713" t="s">
        <v>2006</v>
      </c>
      <c r="B171" s="714" t="s">
        <v>5519</v>
      </c>
      <c r="C171" s="715">
        <v>554271.3</v>
      </c>
    </row>
    <row r="172" ht="15.75" customHeight="1">
      <c r="A172" s="713" t="s">
        <v>1583</v>
      </c>
      <c r="B172" s="714" t="s">
        <v>5473</v>
      </c>
      <c r="C172" s="715">
        <v>541945.8</v>
      </c>
    </row>
    <row r="173" ht="15.75" customHeight="1">
      <c r="A173" s="713" t="s">
        <v>747</v>
      </c>
      <c r="B173" s="714" t="s">
        <v>5541</v>
      </c>
      <c r="C173" s="715">
        <v>537896.6</v>
      </c>
    </row>
    <row r="174" ht="15.75" customHeight="1">
      <c r="A174" s="713" t="s">
        <v>650</v>
      </c>
      <c r="B174" s="714" t="s">
        <v>5542</v>
      </c>
      <c r="C174" s="715">
        <v>533909.8</v>
      </c>
    </row>
    <row r="175" ht="15.75" customHeight="1">
      <c r="A175" s="713" t="s">
        <v>2387</v>
      </c>
      <c r="B175" s="714" t="s">
        <v>5543</v>
      </c>
      <c r="C175" s="715">
        <v>529478.6</v>
      </c>
    </row>
    <row r="176" ht="15.75" customHeight="1">
      <c r="A176" s="713" t="s">
        <v>892</v>
      </c>
      <c r="B176" s="714" t="s">
        <v>5544</v>
      </c>
      <c r="C176" s="715">
        <v>513205.1</v>
      </c>
    </row>
    <row r="177" ht="15.75" customHeight="1">
      <c r="A177" s="713" t="s">
        <v>1421</v>
      </c>
      <c r="B177" s="714" t="s">
        <v>5404</v>
      </c>
      <c r="C177" s="715">
        <v>511401.7</v>
      </c>
    </row>
    <row r="178" ht="15.75" customHeight="1">
      <c r="A178" s="713" t="s">
        <v>1269</v>
      </c>
      <c r="B178" s="714" t="s">
        <v>5545</v>
      </c>
      <c r="C178" s="715">
        <v>510990.1</v>
      </c>
    </row>
    <row r="179" ht="15.75" customHeight="1">
      <c r="A179" s="713" t="s">
        <v>1229</v>
      </c>
      <c r="B179" s="714" t="s">
        <v>5546</v>
      </c>
      <c r="C179" s="715">
        <v>510980.0</v>
      </c>
    </row>
    <row r="180" ht="15.75" customHeight="1">
      <c r="A180" s="713" t="s">
        <v>788</v>
      </c>
      <c r="B180" s="714" t="s">
        <v>5547</v>
      </c>
      <c r="C180" s="715">
        <v>507300.8</v>
      </c>
    </row>
    <row r="181" ht="15.75" customHeight="1">
      <c r="A181" s="713" t="s">
        <v>2397</v>
      </c>
      <c r="B181" s="714" t="s">
        <v>5548</v>
      </c>
      <c r="C181" s="715">
        <v>505458.6</v>
      </c>
    </row>
    <row r="182" ht="15.75" customHeight="1">
      <c r="A182" s="713" t="s">
        <v>1123</v>
      </c>
      <c r="B182" s="714" t="s">
        <v>5417</v>
      </c>
      <c r="C182" s="715">
        <v>504604.1</v>
      </c>
    </row>
    <row r="183" ht="15.75" customHeight="1">
      <c r="A183" s="713" t="s">
        <v>2250</v>
      </c>
      <c r="B183" s="714" t="s">
        <v>5549</v>
      </c>
      <c r="C183" s="715">
        <v>504544.7</v>
      </c>
    </row>
    <row r="184" ht="15.75" customHeight="1">
      <c r="A184" s="713" t="s">
        <v>1848</v>
      </c>
      <c r="B184" s="714" t="s">
        <v>5550</v>
      </c>
      <c r="C184" s="715">
        <v>497425.4</v>
      </c>
    </row>
    <row r="185" ht="15.75" customHeight="1">
      <c r="A185" s="713" t="s">
        <v>5551</v>
      </c>
      <c r="B185" s="714" t="s">
        <v>5442</v>
      </c>
      <c r="C185" s="715">
        <v>491842.3</v>
      </c>
    </row>
    <row r="186" ht="15.75" customHeight="1">
      <c r="A186" s="713" t="s">
        <v>1646</v>
      </c>
      <c r="B186" s="714" t="s">
        <v>5423</v>
      </c>
      <c r="C186" s="715">
        <v>485412.0</v>
      </c>
    </row>
    <row r="187" ht="15.75" customHeight="1">
      <c r="A187" s="713" t="s">
        <v>1298</v>
      </c>
      <c r="B187" s="714" t="s">
        <v>5482</v>
      </c>
      <c r="C187" s="715">
        <v>483425.4</v>
      </c>
    </row>
    <row r="188" ht="15.75" customHeight="1">
      <c r="A188" s="713" t="s">
        <v>1150</v>
      </c>
      <c r="B188" s="714" t="s">
        <v>5552</v>
      </c>
      <c r="C188" s="715">
        <v>481234.5</v>
      </c>
    </row>
    <row r="189" ht="15.75" customHeight="1">
      <c r="A189" s="713" t="s">
        <v>476</v>
      </c>
      <c r="B189" s="714" t="s">
        <v>5553</v>
      </c>
      <c r="C189" s="715">
        <v>477320.7</v>
      </c>
    </row>
    <row r="190" ht="15.75" customHeight="1">
      <c r="A190" s="713" t="s">
        <v>2038</v>
      </c>
      <c r="B190" s="714" t="s">
        <v>5554</v>
      </c>
      <c r="C190" s="715">
        <v>475844.0</v>
      </c>
    </row>
    <row r="191" ht="15.75" customHeight="1">
      <c r="A191" s="713" t="s">
        <v>1969</v>
      </c>
      <c r="B191" s="714" t="s">
        <v>5432</v>
      </c>
      <c r="C191" s="715">
        <v>473260.2</v>
      </c>
    </row>
    <row r="192" ht="15.75" customHeight="1">
      <c r="A192" s="713" t="s">
        <v>2470</v>
      </c>
      <c r="B192" s="714" t="s">
        <v>5555</v>
      </c>
      <c r="C192" s="715">
        <v>466965.2</v>
      </c>
    </row>
    <row r="193" ht="15.75" customHeight="1">
      <c r="A193" s="713" t="s">
        <v>2019</v>
      </c>
      <c r="B193" s="714" t="s">
        <v>5556</v>
      </c>
      <c r="C193" s="715">
        <v>462261.0</v>
      </c>
    </row>
    <row r="194" ht="15.75" customHeight="1">
      <c r="A194" s="713" t="s">
        <v>5557</v>
      </c>
      <c r="B194" s="714" t="s">
        <v>5558</v>
      </c>
      <c r="C194" s="715">
        <v>461320.9</v>
      </c>
    </row>
    <row r="195" ht="15.75" customHeight="1">
      <c r="A195" s="713" t="s">
        <v>2267</v>
      </c>
      <c r="B195" s="714" t="s">
        <v>5559</v>
      </c>
      <c r="C195" s="715">
        <v>456914.4</v>
      </c>
    </row>
    <row r="196" ht="15.75" customHeight="1">
      <c r="A196" s="713" t="s">
        <v>1998</v>
      </c>
      <c r="B196" s="714" t="s">
        <v>5519</v>
      </c>
      <c r="C196" s="715">
        <v>455542.9</v>
      </c>
    </row>
    <row r="197" ht="15.75" customHeight="1">
      <c r="A197" s="713" t="s">
        <v>2339</v>
      </c>
      <c r="B197" s="714" t="s">
        <v>5560</v>
      </c>
      <c r="C197" s="715">
        <v>455425.1</v>
      </c>
    </row>
    <row r="198" ht="15.75" customHeight="1">
      <c r="A198" s="713" t="s">
        <v>1718</v>
      </c>
      <c r="B198" s="714" t="s">
        <v>5405</v>
      </c>
      <c r="C198" s="715">
        <v>448109.9</v>
      </c>
    </row>
    <row r="199" ht="15.75" customHeight="1">
      <c r="A199" s="713" t="s">
        <v>409</v>
      </c>
      <c r="B199" s="714" t="s">
        <v>5561</v>
      </c>
      <c r="C199" s="715">
        <v>446633.5</v>
      </c>
    </row>
    <row r="200" ht="15.75" customHeight="1">
      <c r="A200" s="713" t="s">
        <v>1979</v>
      </c>
      <c r="B200" s="714" t="s">
        <v>5432</v>
      </c>
      <c r="C200" s="715">
        <v>443352.3</v>
      </c>
    </row>
    <row r="201" ht="15.75" customHeight="1">
      <c r="A201" s="713" t="s">
        <v>599</v>
      </c>
      <c r="B201" s="714" t="s">
        <v>5562</v>
      </c>
      <c r="C201" s="715">
        <v>441134.7</v>
      </c>
    </row>
    <row r="202" ht="15.75" customHeight="1">
      <c r="A202" s="713" t="s">
        <v>757</v>
      </c>
      <c r="B202" s="714" t="s">
        <v>5409</v>
      </c>
      <c r="C202" s="715">
        <v>440262.9</v>
      </c>
    </row>
    <row r="203" ht="15.75" customHeight="1">
      <c r="A203" s="713" t="s">
        <v>1897</v>
      </c>
      <c r="B203" s="714" t="s">
        <v>5563</v>
      </c>
      <c r="C203" s="715">
        <v>440146.3</v>
      </c>
    </row>
    <row r="204" ht="15.75" customHeight="1">
      <c r="A204" s="713" t="s">
        <v>2472</v>
      </c>
      <c r="B204" s="714" t="s">
        <v>5564</v>
      </c>
      <c r="C204" s="715">
        <v>435500.5</v>
      </c>
    </row>
    <row r="205" ht="15.75" customHeight="1">
      <c r="A205" s="713" t="s">
        <v>1143</v>
      </c>
      <c r="B205" s="714" t="s">
        <v>5565</v>
      </c>
      <c r="C205" s="715">
        <v>434950.3</v>
      </c>
    </row>
    <row r="206" ht="15.75" customHeight="1">
      <c r="A206" s="713" t="s">
        <v>1566</v>
      </c>
      <c r="B206" s="714" t="s">
        <v>5566</v>
      </c>
      <c r="C206" s="715">
        <v>431517.4</v>
      </c>
    </row>
    <row r="207" ht="15.75" customHeight="1">
      <c r="A207" s="713" t="s">
        <v>1065</v>
      </c>
      <c r="B207" s="714" t="s">
        <v>5567</v>
      </c>
      <c r="C207" s="715">
        <v>430179.3</v>
      </c>
    </row>
    <row r="208" ht="15.75" customHeight="1">
      <c r="A208" s="713" t="s">
        <v>1316</v>
      </c>
      <c r="B208" s="714" t="s">
        <v>5454</v>
      </c>
      <c r="C208" s="715">
        <v>426268.8</v>
      </c>
    </row>
    <row r="209" ht="15.75" customHeight="1">
      <c r="A209" s="713" t="s">
        <v>1040</v>
      </c>
      <c r="B209" s="714" t="s">
        <v>5568</v>
      </c>
      <c r="C209" s="715">
        <v>426169.9</v>
      </c>
    </row>
    <row r="210" ht="15.75" customHeight="1">
      <c r="A210" s="713" t="s">
        <v>1619</v>
      </c>
      <c r="B210" s="714" t="s">
        <v>5569</v>
      </c>
      <c r="C210" s="715">
        <v>425156.1</v>
      </c>
    </row>
    <row r="211" ht="15.75" customHeight="1">
      <c r="A211" s="713" t="s">
        <v>1727</v>
      </c>
      <c r="B211" s="714" t="s">
        <v>5405</v>
      </c>
      <c r="C211" s="715">
        <v>425019.1</v>
      </c>
    </row>
    <row r="212" ht="15.75" customHeight="1">
      <c r="A212" s="713" t="s">
        <v>2320</v>
      </c>
      <c r="B212" s="714" t="s">
        <v>5570</v>
      </c>
      <c r="C212" s="715">
        <v>423274.1</v>
      </c>
    </row>
    <row r="213" ht="15.75" customHeight="1">
      <c r="A213" s="713" t="s">
        <v>2374</v>
      </c>
      <c r="B213" s="714" t="s">
        <v>5571</v>
      </c>
      <c r="C213" s="715">
        <v>419474.9</v>
      </c>
    </row>
    <row r="214" ht="15.75" customHeight="1">
      <c r="A214" s="713" t="s">
        <v>643</v>
      </c>
      <c r="B214" s="714" t="s">
        <v>5572</v>
      </c>
      <c r="C214" s="715">
        <v>409207.5</v>
      </c>
    </row>
    <row r="215" ht="15.75" customHeight="1">
      <c r="A215" s="713" t="s">
        <v>1000</v>
      </c>
      <c r="B215" s="714" t="s">
        <v>5573</v>
      </c>
      <c r="C215" s="715">
        <v>405679.4</v>
      </c>
    </row>
    <row r="216" ht="15.75" customHeight="1">
      <c r="A216" s="713" t="s">
        <v>94</v>
      </c>
      <c r="B216" s="714" t="s">
        <v>5574</v>
      </c>
      <c r="C216" s="715">
        <v>405064.2</v>
      </c>
    </row>
    <row r="217" ht="15.75" customHeight="1">
      <c r="A217" s="713" t="s">
        <v>1264</v>
      </c>
      <c r="B217" s="714" t="s">
        <v>5545</v>
      </c>
      <c r="C217" s="715">
        <v>404352.5</v>
      </c>
    </row>
    <row r="218" ht="15.75" customHeight="1">
      <c r="A218" s="713" t="s">
        <v>2428</v>
      </c>
      <c r="B218" s="714" t="s">
        <v>5575</v>
      </c>
      <c r="C218" s="715">
        <v>403469.3</v>
      </c>
    </row>
    <row r="219" ht="15.75" customHeight="1">
      <c r="A219" s="713" t="s">
        <v>1253</v>
      </c>
      <c r="B219" s="714" t="s">
        <v>5576</v>
      </c>
      <c r="C219" s="715">
        <v>399531.2</v>
      </c>
    </row>
    <row r="220" ht="15.75" customHeight="1">
      <c r="A220" s="713" t="s">
        <v>1552</v>
      </c>
      <c r="B220" s="714" t="s">
        <v>5577</v>
      </c>
      <c r="C220" s="715">
        <v>399313.5</v>
      </c>
    </row>
    <row r="221" ht="15.75" customHeight="1">
      <c r="A221" s="713" t="s">
        <v>1611</v>
      </c>
      <c r="B221" s="714" t="s">
        <v>5578</v>
      </c>
      <c r="C221" s="715">
        <v>398308.1</v>
      </c>
    </row>
    <row r="222" ht="15.75" customHeight="1">
      <c r="A222" s="713" t="s">
        <v>5579</v>
      </c>
      <c r="B222" s="714" t="s">
        <v>5565</v>
      </c>
      <c r="C222" s="715">
        <v>397775.2</v>
      </c>
    </row>
    <row r="223" ht="15.75" customHeight="1">
      <c r="A223" s="713" t="s">
        <v>1305</v>
      </c>
      <c r="B223" s="714" t="s">
        <v>5454</v>
      </c>
      <c r="C223" s="715">
        <v>395385.9</v>
      </c>
    </row>
    <row r="224" ht="15.75" customHeight="1">
      <c r="A224" s="713" t="s">
        <v>1136</v>
      </c>
      <c r="B224" s="714" t="s">
        <v>5565</v>
      </c>
      <c r="C224" s="715">
        <v>391748.1</v>
      </c>
    </row>
    <row r="225" ht="15.75" customHeight="1">
      <c r="A225" s="713" t="s">
        <v>1616</v>
      </c>
      <c r="B225" s="714" t="s">
        <v>5580</v>
      </c>
      <c r="C225" s="715">
        <v>390288.8</v>
      </c>
    </row>
    <row r="226" ht="15.75" customHeight="1">
      <c r="A226" s="713" t="s">
        <v>2146</v>
      </c>
      <c r="B226" s="714" t="s">
        <v>5581</v>
      </c>
      <c r="C226" s="715">
        <v>376334.9</v>
      </c>
    </row>
    <row r="227" ht="15.75" customHeight="1">
      <c r="A227" s="713" t="s">
        <v>1439</v>
      </c>
      <c r="B227" s="714" t="s">
        <v>5494</v>
      </c>
      <c r="C227" s="715">
        <v>374493.0</v>
      </c>
    </row>
    <row r="228" ht="15.75" customHeight="1">
      <c r="A228" s="713" t="s">
        <v>1928</v>
      </c>
      <c r="B228" s="714" t="s">
        <v>5509</v>
      </c>
      <c r="C228" s="715">
        <v>373336.8</v>
      </c>
    </row>
    <row r="229" ht="15.75" customHeight="1">
      <c r="A229" s="713" t="s">
        <v>1076</v>
      </c>
      <c r="B229" s="714" t="s">
        <v>5582</v>
      </c>
      <c r="C229" s="715">
        <v>372829.2</v>
      </c>
    </row>
    <row r="230" ht="15.75" customHeight="1">
      <c r="A230" s="713" t="s">
        <v>499</v>
      </c>
      <c r="B230" s="714" t="s">
        <v>5442</v>
      </c>
      <c r="C230" s="715">
        <v>370917.1</v>
      </c>
    </row>
    <row r="231" ht="15.75" customHeight="1">
      <c r="A231" s="713" t="s">
        <v>2381</v>
      </c>
      <c r="B231" s="714" t="s">
        <v>5543</v>
      </c>
      <c r="C231" s="715">
        <v>368379.0</v>
      </c>
    </row>
    <row r="232" ht="15.75" customHeight="1">
      <c r="A232" s="713" t="s">
        <v>983</v>
      </c>
      <c r="B232" s="714" t="s">
        <v>5583</v>
      </c>
      <c r="C232" s="715">
        <v>364475.3</v>
      </c>
    </row>
    <row r="233" ht="15.75" customHeight="1">
      <c r="A233" s="713" t="s">
        <v>2228</v>
      </c>
      <c r="B233" s="714" t="s">
        <v>5530</v>
      </c>
      <c r="C233" s="715">
        <v>363153.4</v>
      </c>
    </row>
    <row r="234" ht="15.75" customHeight="1">
      <c r="A234" s="713" t="s">
        <v>1695</v>
      </c>
      <c r="B234" s="714" t="s">
        <v>5584</v>
      </c>
      <c r="C234" s="715">
        <v>362887.7</v>
      </c>
    </row>
    <row r="235" ht="15.75" customHeight="1">
      <c r="A235" s="713" t="s">
        <v>549</v>
      </c>
      <c r="B235" s="714" t="s">
        <v>5585</v>
      </c>
      <c r="C235" s="715">
        <v>362801.7</v>
      </c>
    </row>
    <row r="236" ht="15.75" customHeight="1">
      <c r="A236" s="713" t="s">
        <v>723</v>
      </c>
      <c r="B236" s="714" t="s">
        <v>5586</v>
      </c>
      <c r="C236" s="715">
        <v>360175.5</v>
      </c>
    </row>
    <row r="237" ht="15.75" customHeight="1">
      <c r="A237" s="713" t="s">
        <v>202</v>
      </c>
      <c r="B237" s="714" t="s">
        <v>5587</v>
      </c>
      <c r="C237" s="715">
        <v>354653.9</v>
      </c>
    </row>
    <row r="238" ht="15.75" customHeight="1">
      <c r="A238" s="713" t="s">
        <v>576</v>
      </c>
      <c r="B238" s="714" t="s">
        <v>5588</v>
      </c>
      <c r="C238" s="715">
        <v>350551.7</v>
      </c>
    </row>
    <row r="239" ht="15.75" customHeight="1">
      <c r="A239" s="713" t="s">
        <v>878</v>
      </c>
      <c r="B239" s="714" t="s">
        <v>5589</v>
      </c>
      <c r="C239" s="715">
        <v>350086.2</v>
      </c>
    </row>
    <row r="240" ht="15.75" customHeight="1">
      <c r="A240" s="713" t="s">
        <v>1507</v>
      </c>
      <c r="B240" s="714" t="s">
        <v>5590</v>
      </c>
      <c r="C240" s="715">
        <v>344507.3</v>
      </c>
    </row>
    <row r="241" ht="15.75" customHeight="1">
      <c r="A241" s="713" t="s">
        <v>5591</v>
      </c>
      <c r="B241" s="714" t="s">
        <v>5592</v>
      </c>
      <c r="C241" s="715">
        <v>343982.2</v>
      </c>
    </row>
    <row r="242" ht="15.75" customHeight="1">
      <c r="A242" s="713" t="s">
        <v>785</v>
      </c>
      <c r="B242" s="714" t="s">
        <v>5593</v>
      </c>
      <c r="C242" s="715">
        <v>342770.5</v>
      </c>
    </row>
    <row r="243" ht="15.75" customHeight="1">
      <c r="A243" s="713" t="s">
        <v>720</v>
      </c>
      <c r="B243" s="714" t="s">
        <v>5594</v>
      </c>
      <c r="C243" s="715">
        <v>341363.5</v>
      </c>
    </row>
    <row r="244" ht="15.75" customHeight="1">
      <c r="A244" s="713" t="s">
        <v>1199</v>
      </c>
      <c r="B244" s="714" t="s">
        <v>5595</v>
      </c>
      <c r="C244" s="715">
        <v>338859.8</v>
      </c>
    </row>
    <row r="245" ht="15.75" customHeight="1">
      <c r="A245" s="713" t="s">
        <v>1782</v>
      </c>
      <c r="B245" s="714" t="s">
        <v>5596</v>
      </c>
      <c r="C245" s="715">
        <v>335505.4</v>
      </c>
    </row>
    <row r="246" ht="15.75" customHeight="1">
      <c r="A246" s="713" t="s">
        <v>287</v>
      </c>
      <c r="B246" s="714" t="s">
        <v>5452</v>
      </c>
      <c r="C246" s="715">
        <v>334315.1</v>
      </c>
    </row>
    <row r="247" ht="15.75" customHeight="1">
      <c r="A247" s="713" t="s">
        <v>1250</v>
      </c>
      <c r="B247" s="714" t="s">
        <v>5597</v>
      </c>
      <c r="C247" s="715">
        <v>332677.7</v>
      </c>
    </row>
    <row r="248" ht="15.75" customHeight="1">
      <c r="A248" s="713" t="s">
        <v>1676</v>
      </c>
      <c r="B248" s="714" t="s">
        <v>5457</v>
      </c>
      <c r="C248" s="715">
        <v>327463.0</v>
      </c>
    </row>
    <row r="249" ht="15.75" customHeight="1">
      <c r="A249" s="713" t="s">
        <v>2421</v>
      </c>
      <c r="B249" s="714" t="s">
        <v>5598</v>
      </c>
      <c r="C249" s="715">
        <v>327031.7</v>
      </c>
    </row>
    <row r="250" ht="15.75" customHeight="1">
      <c r="A250" s="713" t="s">
        <v>1382</v>
      </c>
      <c r="B250" s="714" t="s">
        <v>5599</v>
      </c>
      <c r="C250" s="715">
        <v>325790.7</v>
      </c>
    </row>
    <row r="251" ht="15.75" customHeight="1">
      <c r="A251" s="713" t="s">
        <v>2404</v>
      </c>
      <c r="B251" s="714" t="s">
        <v>5488</v>
      </c>
      <c r="C251" s="715">
        <v>318662.8</v>
      </c>
    </row>
    <row r="252" ht="15.75" customHeight="1">
      <c r="A252" s="713" t="s">
        <v>1454</v>
      </c>
      <c r="B252" s="714" t="s">
        <v>5600</v>
      </c>
      <c r="C252" s="715">
        <v>315470.5</v>
      </c>
    </row>
    <row r="253" ht="15.75" customHeight="1">
      <c r="A253" s="713" t="s">
        <v>553</v>
      </c>
      <c r="B253" s="714" t="s">
        <v>5601</v>
      </c>
      <c r="C253" s="715">
        <v>314155.8</v>
      </c>
    </row>
    <row r="254" ht="15.75" customHeight="1">
      <c r="A254" s="713" t="s">
        <v>2002</v>
      </c>
      <c r="B254" s="714" t="s">
        <v>5519</v>
      </c>
      <c r="C254" s="715">
        <v>313855.1</v>
      </c>
    </row>
    <row r="255" ht="15.75" customHeight="1">
      <c r="A255" s="713" t="s">
        <v>5602</v>
      </c>
      <c r="B255" s="714" t="s">
        <v>5565</v>
      </c>
      <c r="C255" s="715">
        <v>313164.2</v>
      </c>
    </row>
    <row r="256" ht="15.75" customHeight="1">
      <c r="A256" s="713" t="s">
        <v>1834</v>
      </c>
      <c r="B256" s="714" t="s">
        <v>5462</v>
      </c>
      <c r="C256" s="715">
        <v>304379.3</v>
      </c>
    </row>
    <row r="257" ht="15.75" customHeight="1">
      <c r="A257" s="713" t="s">
        <v>525</v>
      </c>
      <c r="B257" s="714" t="s">
        <v>5442</v>
      </c>
      <c r="C257" s="715">
        <v>304072.1</v>
      </c>
    </row>
    <row r="258" ht="15.75" customHeight="1">
      <c r="A258" s="713" t="s">
        <v>1236</v>
      </c>
      <c r="B258" s="714" t="s">
        <v>5603</v>
      </c>
      <c r="C258" s="715">
        <v>303016.7</v>
      </c>
    </row>
    <row r="259" ht="15.75" customHeight="1">
      <c r="A259" s="713" t="s">
        <v>665</v>
      </c>
      <c r="B259" s="714" t="s">
        <v>5493</v>
      </c>
      <c r="C259" s="715">
        <v>302383.1</v>
      </c>
    </row>
    <row r="260" ht="15.75" customHeight="1">
      <c r="A260" s="713" t="s">
        <v>515</v>
      </c>
      <c r="B260" s="714" t="s">
        <v>5442</v>
      </c>
      <c r="C260" s="715">
        <v>300989.1</v>
      </c>
    </row>
    <row r="261" ht="15.75" customHeight="1">
      <c r="A261" s="713" t="s">
        <v>1164</v>
      </c>
      <c r="B261" s="714" t="s">
        <v>5492</v>
      </c>
      <c r="C261" s="715">
        <v>300487.2</v>
      </c>
    </row>
    <row r="262" ht="15.75" customHeight="1">
      <c r="A262" s="713" t="s">
        <v>373</v>
      </c>
      <c r="B262" s="714" t="s">
        <v>5604</v>
      </c>
      <c r="C262" s="715">
        <v>297721.2</v>
      </c>
    </row>
    <row r="263" ht="15.75" customHeight="1">
      <c r="A263" s="713" t="s">
        <v>1205</v>
      </c>
      <c r="B263" s="714" t="s">
        <v>5605</v>
      </c>
      <c r="C263" s="715">
        <v>296184.9</v>
      </c>
    </row>
    <row r="264" ht="15.75" customHeight="1">
      <c r="A264" s="713" t="s">
        <v>157</v>
      </c>
      <c r="B264" s="714" t="s">
        <v>5518</v>
      </c>
      <c r="C264" s="715">
        <v>295811.9</v>
      </c>
    </row>
    <row r="265" ht="15.75" customHeight="1">
      <c r="A265" s="713" t="s">
        <v>413</v>
      </c>
      <c r="B265" s="714" t="s">
        <v>5561</v>
      </c>
      <c r="C265" s="715">
        <v>292626.8</v>
      </c>
    </row>
    <row r="266" ht="15.75" customHeight="1">
      <c r="A266" s="713" t="s">
        <v>903</v>
      </c>
      <c r="B266" s="714" t="s">
        <v>5606</v>
      </c>
      <c r="C266" s="715">
        <v>291854.1</v>
      </c>
    </row>
    <row r="267" ht="15.75" customHeight="1">
      <c r="A267" s="713" t="s">
        <v>1110</v>
      </c>
      <c r="B267" s="714" t="s">
        <v>5417</v>
      </c>
      <c r="C267" s="715">
        <v>290514.0</v>
      </c>
    </row>
    <row r="268" ht="15.75" customHeight="1">
      <c r="A268" s="713" t="s">
        <v>997</v>
      </c>
      <c r="B268" s="714" t="s">
        <v>5573</v>
      </c>
      <c r="C268" s="715">
        <v>284052.6</v>
      </c>
    </row>
    <row r="269" ht="15.75" customHeight="1">
      <c r="A269" s="713" t="s">
        <v>2329</v>
      </c>
      <c r="B269" s="714" t="s">
        <v>5607</v>
      </c>
      <c r="C269" s="715">
        <v>280978.5</v>
      </c>
    </row>
    <row r="270" ht="15.75" customHeight="1">
      <c r="A270" s="713" t="s">
        <v>1856</v>
      </c>
      <c r="B270" s="714" t="s">
        <v>5608</v>
      </c>
      <c r="C270" s="715">
        <v>280220.1</v>
      </c>
    </row>
    <row r="271" ht="15.75" customHeight="1">
      <c r="A271" s="713" t="s">
        <v>2122</v>
      </c>
      <c r="B271" s="714" t="s">
        <v>5443</v>
      </c>
      <c r="C271" s="715">
        <v>278426.0</v>
      </c>
    </row>
    <row r="272" ht="15.75" customHeight="1">
      <c r="A272" s="713" t="s">
        <v>1549</v>
      </c>
      <c r="B272" s="714" t="s">
        <v>5609</v>
      </c>
      <c r="C272" s="715">
        <v>278193.3</v>
      </c>
    </row>
    <row r="273" ht="15.75" customHeight="1">
      <c r="A273" s="713" t="s">
        <v>923</v>
      </c>
      <c r="B273" s="714" t="s">
        <v>5610</v>
      </c>
      <c r="C273" s="715">
        <v>277858.7</v>
      </c>
    </row>
    <row r="274" ht="15.75" customHeight="1">
      <c r="A274" s="713" t="s">
        <v>920</v>
      </c>
      <c r="B274" s="714" t="s">
        <v>5610</v>
      </c>
      <c r="C274" s="715">
        <v>277626.4</v>
      </c>
    </row>
    <row r="275" ht="15.75" customHeight="1">
      <c r="A275" s="713" t="s">
        <v>1365</v>
      </c>
      <c r="B275" s="714" t="s">
        <v>5435</v>
      </c>
      <c r="C275" s="715">
        <v>274733.7</v>
      </c>
    </row>
    <row r="276" ht="15.75" customHeight="1">
      <c r="A276" s="713" t="s">
        <v>469</v>
      </c>
      <c r="B276" s="714" t="s">
        <v>5553</v>
      </c>
      <c r="C276" s="715">
        <v>271003.7</v>
      </c>
    </row>
    <row r="277" ht="15.75" customHeight="1">
      <c r="A277" s="713" t="s">
        <v>1521</v>
      </c>
      <c r="B277" s="714" t="s">
        <v>5611</v>
      </c>
      <c r="C277" s="715">
        <v>269436.6</v>
      </c>
    </row>
    <row r="278" ht="15.75" customHeight="1">
      <c r="A278" s="713" t="s">
        <v>542</v>
      </c>
      <c r="B278" s="714" t="s">
        <v>5612</v>
      </c>
      <c r="C278" s="715">
        <v>268622.4</v>
      </c>
    </row>
    <row r="279" ht="15.75" customHeight="1">
      <c r="A279" s="713" t="s">
        <v>1517</v>
      </c>
      <c r="B279" s="714" t="s">
        <v>5611</v>
      </c>
      <c r="C279" s="715">
        <v>266187.3</v>
      </c>
    </row>
    <row r="280" ht="15.75" customHeight="1">
      <c r="A280" s="713" t="s">
        <v>1211</v>
      </c>
      <c r="B280" s="714" t="s">
        <v>5613</v>
      </c>
      <c r="C280" s="715">
        <v>264478.0</v>
      </c>
    </row>
    <row r="281" ht="15.75" customHeight="1">
      <c r="A281" s="713" t="s">
        <v>2446</v>
      </c>
      <c r="B281" s="714" t="s">
        <v>5614</v>
      </c>
      <c r="C281" s="715">
        <v>259864.8</v>
      </c>
    </row>
    <row r="282" ht="15.75" customHeight="1">
      <c r="A282" s="713" t="s">
        <v>633</v>
      </c>
      <c r="B282" s="714" t="s">
        <v>5615</v>
      </c>
      <c r="C282" s="715">
        <v>259361.4</v>
      </c>
    </row>
    <row r="283" ht="15.75" customHeight="1">
      <c r="A283" s="713" t="s">
        <v>2125</v>
      </c>
      <c r="B283" s="714" t="s">
        <v>5437</v>
      </c>
      <c r="C283" s="715">
        <v>258924.0</v>
      </c>
    </row>
    <row r="284" ht="15.75" customHeight="1">
      <c r="A284" s="713" t="s">
        <v>1893</v>
      </c>
      <c r="B284" s="714" t="s">
        <v>5616</v>
      </c>
      <c r="C284" s="715">
        <v>256763.9</v>
      </c>
    </row>
    <row r="285" ht="15.75" customHeight="1">
      <c r="A285" s="713" t="s">
        <v>2425</v>
      </c>
      <c r="B285" s="714" t="s">
        <v>5598</v>
      </c>
      <c r="C285" s="715">
        <v>253110.9</v>
      </c>
    </row>
    <row r="286" ht="15.75" customHeight="1">
      <c r="A286" s="713" t="s">
        <v>361</v>
      </c>
      <c r="B286" s="714" t="s">
        <v>5617</v>
      </c>
      <c r="C286" s="715">
        <v>252195.9</v>
      </c>
    </row>
    <row r="287" ht="15.75" customHeight="1">
      <c r="A287" s="713" t="s">
        <v>1214</v>
      </c>
      <c r="B287" s="714" t="s">
        <v>5618</v>
      </c>
      <c r="C287" s="715">
        <v>251997.0</v>
      </c>
    </row>
    <row r="288" ht="15.75" customHeight="1">
      <c r="A288" s="713" t="s">
        <v>1932</v>
      </c>
      <c r="B288" s="714" t="s">
        <v>5509</v>
      </c>
      <c r="C288" s="715">
        <v>251068.4</v>
      </c>
    </row>
    <row r="289" ht="15.75" customHeight="1">
      <c r="A289" s="713" t="s">
        <v>400</v>
      </c>
      <c r="B289" s="714" t="s">
        <v>5619</v>
      </c>
      <c r="C289" s="715">
        <v>250857.7</v>
      </c>
    </row>
    <row r="290" ht="15.75" customHeight="1">
      <c r="A290" s="713" t="s">
        <v>733</v>
      </c>
      <c r="B290" s="714" t="s">
        <v>5620</v>
      </c>
      <c r="C290" s="715">
        <v>248129.9</v>
      </c>
    </row>
    <row r="291" ht="15.75" customHeight="1">
      <c r="A291" s="713" t="s">
        <v>1669</v>
      </c>
      <c r="B291" s="714" t="s">
        <v>5501</v>
      </c>
      <c r="C291" s="715">
        <v>247064.3</v>
      </c>
    </row>
    <row r="292" ht="15.75" customHeight="1">
      <c r="A292" s="713" t="s">
        <v>1760</v>
      </c>
      <c r="B292" s="714" t="s">
        <v>5405</v>
      </c>
      <c r="C292" s="715">
        <v>246997.5</v>
      </c>
    </row>
    <row r="293" ht="15.75" customHeight="1">
      <c r="A293" s="713" t="s">
        <v>2500</v>
      </c>
      <c r="B293" s="714" t="s">
        <v>5621</v>
      </c>
      <c r="C293" s="715">
        <v>246145.3</v>
      </c>
    </row>
    <row r="294" ht="15.75" customHeight="1">
      <c r="A294" s="713" t="s">
        <v>166</v>
      </c>
      <c r="B294" s="714" t="s">
        <v>5622</v>
      </c>
      <c r="C294" s="715">
        <v>242995.8</v>
      </c>
    </row>
    <row r="295" ht="15.75" customHeight="1">
      <c r="A295" s="713" t="s">
        <v>5623</v>
      </c>
      <c r="B295" s="714" t="s">
        <v>5624</v>
      </c>
      <c r="C295" s="715">
        <v>242818.7</v>
      </c>
    </row>
    <row r="296" ht="15.75" customHeight="1">
      <c r="A296" s="713" t="s">
        <v>2078</v>
      </c>
      <c r="B296" s="714" t="s">
        <v>5625</v>
      </c>
      <c r="C296" s="715">
        <v>241716.5</v>
      </c>
    </row>
    <row r="297" ht="15.75" customHeight="1">
      <c r="A297" s="713" t="s">
        <v>2280</v>
      </c>
      <c r="B297" s="714" t="s">
        <v>5441</v>
      </c>
      <c r="C297" s="715">
        <v>241711.8</v>
      </c>
    </row>
    <row r="298" ht="15.75" customHeight="1">
      <c r="A298" s="713" t="s">
        <v>2290</v>
      </c>
      <c r="B298" s="714" t="s">
        <v>5626</v>
      </c>
      <c r="C298" s="715">
        <v>241354.3</v>
      </c>
    </row>
    <row r="299" ht="15.75" customHeight="1">
      <c r="A299" s="713" t="s">
        <v>659</v>
      </c>
      <c r="B299" s="714" t="s">
        <v>5493</v>
      </c>
      <c r="C299" s="715">
        <v>240405.1</v>
      </c>
    </row>
    <row r="300" ht="15.75" customHeight="1">
      <c r="A300" s="713" t="s">
        <v>472</v>
      </c>
      <c r="B300" s="714" t="s">
        <v>5553</v>
      </c>
      <c r="C300" s="715">
        <v>236032.2</v>
      </c>
    </row>
    <row r="301" ht="15.75" customHeight="1">
      <c r="A301" s="713" t="s">
        <v>446</v>
      </c>
      <c r="B301" s="714" t="s">
        <v>5428</v>
      </c>
      <c r="C301" s="715">
        <v>235867.2</v>
      </c>
    </row>
    <row r="302" ht="15.75" customHeight="1">
      <c r="A302" s="713" t="s">
        <v>863</v>
      </c>
      <c r="B302" s="714" t="s">
        <v>5627</v>
      </c>
      <c r="C302" s="715">
        <v>235126.3</v>
      </c>
    </row>
    <row r="303" ht="15.75" customHeight="1">
      <c r="A303" s="713" t="s">
        <v>764</v>
      </c>
      <c r="B303" s="714" t="s">
        <v>5628</v>
      </c>
      <c r="C303" s="715">
        <v>232421.4</v>
      </c>
    </row>
    <row r="304" ht="15.75" customHeight="1">
      <c r="A304" s="713" t="s">
        <v>518</v>
      </c>
      <c r="B304" s="714" t="s">
        <v>5442</v>
      </c>
      <c r="C304" s="715">
        <v>231509.8</v>
      </c>
    </row>
    <row r="305" ht="15.75" customHeight="1">
      <c r="A305" s="713" t="s">
        <v>2094</v>
      </c>
      <c r="B305" s="714" t="s">
        <v>5629</v>
      </c>
      <c r="C305" s="715">
        <v>230352.2</v>
      </c>
    </row>
    <row r="306" ht="15.75" customHeight="1">
      <c r="A306" s="713" t="s">
        <v>1702</v>
      </c>
      <c r="B306" s="714" t="s">
        <v>5510</v>
      </c>
      <c r="C306" s="715">
        <v>227149.0</v>
      </c>
    </row>
    <row r="307" ht="15.75" customHeight="1">
      <c r="A307" s="713" t="s">
        <v>2218</v>
      </c>
      <c r="B307" s="714" t="s">
        <v>5630</v>
      </c>
      <c r="C307" s="715">
        <v>225859.8</v>
      </c>
    </row>
    <row r="308" ht="15.75" customHeight="1">
      <c r="A308" s="713" t="s">
        <v>2162</v>
      </c>
      <c r="B308" s="714" t="s">
        <v>5631</v>
      </c>
      <c r="C308" s="715">
        <v>225816.7</v>
      </c>
    </row>
    <row r="309" ht="15.75" customHeight="1">
      <c r="A309" s="713" t="s">
        <v>2479</v>
      </c>
      <c r="B309" s="714" t="s">
        <v>5632</v>
      </c>
      <c r="C309" s="715">
        <v>225321.7</v>
      </c>
    </row>
    <row r="310" ht="15.75" customHeight="1">
      <c r="A310" s="713" t="s">
        <v>1376</v>
      </c>
      <c r="B310" s="714" t="s">
        <v>5633</v>
      </c>
      <c r="C310" s="715">
        <v>223613.1</v>
      </c>
    </row>
    <row r="311" ht="15.75" customHeight="1">
      <c r="A311" s="713" t="s">
        <v>2165</v>
      </c>
      <c r="B311" s="714" t="s">
        <v>5631</v>
      </c>
      <c r="C311" s="715">
        <v>221992.5</v>
      </c>
    </row>
    <row r="312" ht="15.75" customHeight="1">
      <c r="A312" s="713" t="s">
        <v>453</v>
      </c>
      <c r="B312" s="714" t="s">
        <v>5428</v>
      </c>
      <c r="C312" s="715">
        <v>221160.1</v>
      </c>
    </row>
    <row r="313" ht="15.75" customHeight="1">
      <c r="A313" s="713" t="s">
        <v>895</v>
      </c>
      <c r="B313" s="714" t="s">
        <v>5634</v>
      </c>
      <c r="C313" s="715">
        <v>216215.4</v>
      </c>
    </row>
    <row r="314" ht="15.75" customHeight="1">
      <c r="A314" s="713" t="s">
        <v>711</v>
      </c>
      <c r="B314" s="714" t="s">
        <v>5635</v>
      </c>
      <c r="C314" s="715">
        <v>215453.9</v>
      </c>
    </row>
    <row r="315" ht="15.75" customHeight="1">
      <c r="A315" s="713" t="s">
        <v>736</v>
      </c>
      <c r="B315" s="714" t="s">
        <v>5636</v>
      </c>
      <c r="C315" s="715">
        <v>215323.8</v>
      </c>
    </row>
    <row r="316" ht="15.75" customHeight="1">
      <c r="A316" s="713" t="s">
        <v>911</v>
      </c>
      <c r="B316" s="714" t="s">
        <v>5637</v>
      </c>
      <c r="C316" s="715">
        <v>215156.2</v>
      </c>
    </row>
    <row r="317" ht="15.75" customHeight="1">
      <c r="A317" s="713" t="s">
        <v>2053</v>
      </c>
      <c r="B317" s="714" t="s">
        <v>5419</v>
      </c>
      <c r="C317" s="715">
        <v>213818.8</v>
      </c>
    </row>
    <row r="318" ht="15.75" customHeight="1">
      <c r="A318" s="713" t="s">
        <v>2466</v>
      </c>
      <c r="B318" s="714" t="s">
        <v>5555</v>
      </c>
      <c r="C318" s="715">
        <v>212553.1</v>
      </c>
    </row>
    <row r="319" ht="15.75" customHeight="1">
      <c r="A319" s="713" t="s">
        <v>2301</v>
      </c>
      <c r="B319" s="714" t="s">
        <v>5638</v>
      </c>
      <c r="C319" s="715">
        <v>211569.0</v>
      </c>
    </row>
    <row r="320" ht="15.75" customHeight="1">
      <c r="A320" s="713" t="s">
        <v>1276</v>
      </c>
      <c r="B320" s="714" t="s">
        <v>5545</v>
      </c>
      <c r="C320" s="715">
        <v>209860.8</v>
      </c>
    </row>
    <row r="321" ht="15.75" customHeight="1">
      <c r="A321" s="713" t="s">
        <v>2035</v>
      </c>
      <c r="B321" s="714" t="s">
        <v>5463</v>
      </c>
      <c r="C321" s="715">
        <v>209277.4</v>
      </c>
    </row>
    <row r="322" ht="15.75" customHeight="1">
      <c r="A322" s="713" t="s">
        <v>596</v>
      </c>
      <c r="B322" s="714" t="s">
        <v>5639</v>
      </c>
      <c r="C322" s="715">
        <v>208102.0</v>
      </c>
    </row>
    <row r="323" ht="15.75" customHeight="1">
      <c r="A323" s="713" t="s">
        <v>151</v>
      </c>
      <c r="B323" s="714" t="s">
        <v>5518</v>
      </c>
      <c r="C323" s="715">
        <v>207801.0</v>
      </c>
    </row>
    <row r="324" ht="15.75" customHeight="1">
      <c r="A324" s="713" t="s">
        <v>1240</v>
      </c>
      <c r="B324" s="714" t="s">
        <v>5640</v>
      </c>
      <c r="C324" s="715">
        <v>206124.7</v>
      </c>
    </row>
    <row r="325" ht="15.75" customHeight="1">
      <c r="A325" s="713" t="s">
        <v>2497</v>
      </c>
      <c r="B325" s="714" t="s">
        <v>5621</v>
      </c>
      <c r="C325" s="715">
        <v>204982.2</v>
      </c>
    </row>
    <row r="326" ht="15.75" customHeight="1">
      <c r="A326" s="713" t="s">
        <v>424</v>
      </c>
      <c r="B326" s="714" t="s">
        <v>5641</v>
      </c>
      <c r="C326" s="715">
        <v>203727.2</v>
      </c>
    </row>
    <row r="327" ht="15.75" customHeight="1">
      <c r="A327" s="713" t="s">
        <v>1768</v>
      </c>
      <c r="B327" s="714" t="s">
        <v>5558</v>
      </c>
      <c r="C327" s="715">
        <v>202588.7</v>
      </c>
    </row>
    <row r="328" ht="15.75" customHeight="1">
      <c r="A328" s="713" t="s">
        <v>5642</v>
      </c>
      <c r="B328" s="714" t="s">
        <v>5405</v>
      </c>
      <c r="C328" s="715">
        <v>200386.1</v>
      </c>
    </row>
    <row r="329" ht="15.75" customHeight="1">
      <c r="A329" s="713" t="s">
        <v>1059</v>
      </c>
      <c r="B329" s="714" t="s">
        <v>5643</v>
      </c>
      <c r="C329" s="715">
        <v>200150.6</v>
      </c>
    </row>
    <row r="330" ht="15.75" customHeight="1">
      <c r="A330" s="713" t="s">
        <v>415</v>
      </c>
      <c r="B330" s="714" t="s">
        <v>5561</v>
      </c>
      <c r="C330" s="715">
        <v>198943.3</v>
      </c>
    </row>
    <row r="331" ht="15.75" customHeight="1">
      <c r="A331" s="713" t="s">
        <v>2469</v>
      </c>
      <c r="B331" s="714" t="s">
        <v>5555</v>
      </c>
      <c r="C331" s="715">
        <v>197667.2</v>
      </c>
    </row>
    <row r="332" ht="15.75" customHeight="1">
      <c r="A332" s="713" t="s">
        <v>1542</v>
      </c>
      <c r="B332" s="714" t="s">
        <v>5644</v>
      </c>
      <c r="C332" s="715">
        <v>195915.7</v>
      </c>
    </row>
    <row r="333" ht="15.75" customHeight="1">
      <c r="A333" s="713" t="s">
        <v>1046</v>
      </c>
      <c r="B333" s="714" t="s">
        <v>5568</v>
      </c>
      <c r="C333" s="715">
        <v>194367.7</v>
      </c>
    </row>
    <row r="334" ht="15.75" customHeight="1">
      <c r="A334" s="713" t="s">
        <v>573</v>
      </c>
      <c r="B334" s="714" t="s">
        <v>5645</v>
      </c>
      <c r="C334" s="715">
        <v>192401.2</v>
      </c>
    </row>
    <row r="335" ht="15.75" customHeight="1">
      <c r="A335" s="713" t="s">
        <v>2153</v>
      </c>
      <c r="B335" s="714" t="s">
        <v>5646</v>
      </c>
      <c r="C335" s="715">
        <v>191509.6</v>
      </c>
    </row>
    <row r="336" ht="15.75" customHeight="1">
      <c r="A336" s="713" t="s">
        <v>1062</v>
      </c>
      <c r="B336" s="714" t="s">
        <v>5647</v>
      </c>
      <c r="C336" s="715">
        <v>191431.5</v>
      </c>
    </row>
    <row r="337" ht="15.75" customHeight="1">
      <c r="A337" s="713" t="s">
        <v>1368</v>
      </c>
      <c r="B337" s="714" t="s">
        <v>5633</v>
      </c>
      <c r="C337" s="715">
        <v>188813.1</v>
      </c>
    </row>
    <row r="338" ht="15.75" customHeight="1">
      <c r="A338" s="713" t="s">
        <v>2009</v>
      </c>
      <c r="B338" s="714" t="s">
        <v>5519</v>
      </c>
      <c r="C338" s="715">
        <v>185931.7</v>
      </c>
    </row>
    <row r="339" ht="15.75" customHeight="1">
      <c r="A339" s="713" t="s">
        <v>1854</v>
      </c>
      <c r="B339" s="714" t="s">
        <v>5648</v>
      </c>
      <c r="C339" s="715">
        <v>184323.8</v>
      </c>
    </row>
    <row r="340" ht="15.75" customHeight="1">
      <c r="A340" s="713" t="s">
        <v>1092</v>
      </c>
      <c r="B340" s="714" t="s">
        <v>5649</v>
      </c>
      <c r="C340" s="715">
        <v>182743.8</v>
      </c>
    </row>
    <row r="341" ht="15.75" customHeight="1">
      <c r="A341" s="713" t="s">
        <v>511</v>
      </c>
      <c r="B341" s="714" t="s">
        <v>5442</v>
      </c>
      <c r="C341" s="715">
        <v>181234.9</v>
      </c>
    </row>
    <row r="342" ht="15.75" customHeight="1">
      <c r="A342" s="713" t="s">
        <v>716</v>
      </c>
      <c r="B342" s="714" t="s">
        <v>5635</v>
      </c>
      <c r="C342" s="715">
        <v>179862.2</v>
      </c>
    </row>
    <row r="343" ht="15.75" customHeight="1">
      <c r="A343" s="713" t="s">
        <v>617</v>
      </c>
      <c r="B343" s="714" t="s">
        <v>5650</v>
      </c>
      <c r="C343" s="715">
        <v>179245.5</v>
      </c>
    </row>
    <row r="344" ht="15.75" customHeight="1">
      <c r="A344" s="713" t="s">
        <v>1208</v>
      </c>
      <c r="B344" s="714" t="s">
        <v>5613</v>
      </c>
      <c r="C344" s="715">
        <v>177833.7</v>
      </c>
    </row>
    <row r="345" ht="15.75" customHeight="1">
      <c r="A345" s="713" t="s">
        <v>2456</v>
      </c>
      <c r="B345" s="714" t="s">
        <v>5651</v>
      </c>
      <c r="C345" s="715">
        <v>172962.4</v>
      </c>
    </row>
    <row r="346" ht="15.75" customHeight="1">
      <c r="A346" s="713" t="s">
        <v>2459</v>
      </c>
      <c r="B346" s="714" t="s">
        <v>5651</v>
      </c>
      <c r="C346" s="715">
        <v>172524.0</v>
      </c>
    </row>
    <row r="347" ht="15.75" customHeight="1">
      <c r="A347" s="713" t="s">
        <v>678</v>
      </c>
      <c r="B347" s="714" t="s">
        <v>5652</v>
      </c>
      <c r="C347" s="715">
        <v>172174.8</v>
      </c>
    </row>
    <row r="348" ht="15.75" customHeight="1">
      <c r="A348" s="713" t="s">
        <v>1103</v>
      </c>
      <c r="B348" s="714" t="s">
        <v>5417</v>
      </c>
      <c r="C348" s="715">
        <v>171966.8</v>
      </c>
    </row>
    <row r="349" ht="15.75" customHeight="1">
      <c r="A349" s="713" t="s">
        <v>348</v>
      </c>
      <c r="B349" s="714" t="s">
        <v>5653</v>
      </c>
      <c r="C349" s="715">
        <v>171257.2</v>
      </c>
    </row>
    <row r="350" ht="15.75" customHeight="1">
      <c r="A350" s="713" t="s">
        <v>1472</v>
      </c>
      <c r="B350" s="714" t="s">
        <v>5654</v>
      </c>
      <c r="C350" s="715">
        <v>169589.3</v>
      </c>
    </row>
    <row r="351" ht="15.75" customHeight="1">
      <c r="A351" s="713" t="s">
        <v>502</v>
      </c>
      <c r="B351" s="714" t="s">
        <v>5442</v>
      </c>
      <c r="C351" s="715">
        <v>169375.1</v>
      </c>
    </row>
    <row r="352" ht="15.75" customHeight="1">
      <c r="A352" s="713" t="s">
        <v>2253</v>
      </c>
      <c r="B352" s="714" t="s">
        <v>5655</v>
      </c>
      <c r="C352" s="715">
        <v>168037.5</v>
      </c>
    </row>
    <row r="353" ht="15.75" customHeight="1">
      <c r="A353" s="713" t="s">
        <v>2351</v>
      </c>
      <c r="B353" s="714" t="s">
        <v>5656</v>
      </c>
      <c r="C353" s="715">
        <v>167912.0</v>
      </c>
    </row>
    <row r="354" ht="15.75" customHeight="1">
      <c r="A354" s="713" t="s">
        <v>2211</v>
      </c>
      <c r="B354" s="714" t="s">
        <v>5657</v>
      </c>
      <c r="C354" s="715">
        <v>165098.8</v>
      </c>
    </row>
    <row r="355" ht="15.75" customHeight="1">
      <c r="A355" s="713" t="s">
        <v>2013</v>
      </c>
      <c r="B355" s="714" t="s">
        <v>5519</v>
      </c>
      <c r="C355" s="715">
        <v>165036.3</v>
      </c>
    </row>
    <row r="356" ht="15.75" customHeight="1">
      <c r="A356" s="713" t="s">
        <v>950</v>
      </c>
      <c r="B356" s="714" t="s">
        <v>5658</v>
      </c>
      <c r="C356" s="715">
        <v>163743.8</v>
      </c>
    </row>
    <row r="357" ht="15.75" customHeight="1">
      <c r="A357" s="713" t="s">
        <v>2119</v>
      </c>
      <c r="B357" s="714" t="s">
        <v>5443</v>
      </c>
      <c r="C357" s="715">
        <v>163743.5</v>
      </c>
    </row>
    <row r="358" ht="15.75" customHeight="1">
      <c r="A358" s="713" t="s">
        <v>245</v>
      </c>
      <c r="B358" s="714" t="s">
        <v>5459</v>
      </c>
      <c r="C358" s="715">
        <v>163673.0</v>
      </c>
    </row>
    <row r="359" ht="15.75" customHeight="1">
      <c r="A359" s="713" t="s">
        <v>220</v>
      </c>
      <c r="B359" s="714" t="s">
        <v>5459</v>
      </c>
      <c r="C359" s="715">
        <v>162654.8</v>
      </c>
    </row>
    <row r="360" ht="15.75" customHeight="1">
      <c r="A360" s="713" t="s">
        <v>236</v>
      </c>
      <c r="B360" s="714" t="s">
        <v>5459</v>
      </c>
      <c r="C360" s="715">
        <v>162074.9</v>
      </c>
    </row>
    <row r="361" ht="15.75" customHeight="1">
      <c r="A361" s="713" t="s">
        <v>1936</v>
      </c>
      <c r="B361" s="714" t="s">
        <v>5509</v>
      </c>
      <c r="C361" s="715">
        <v>161563.1</v>
      </c>
    </row>
    <row r="362" ht="15.75" customHeight="1">
      <c r="A362" s="713" t="s">
        <v>794</v>
      </c>
      <c r="B362" s="714" t="s">
        <v>5415</v>
      </c>
      <c r="C362" s="715">
        <v>161391.8</v>
      </c>
    </row>
    <row r="363" ht="15.75" customHeight="1">
      <c r="A363" s="713" t="s">
        <v>1642</v>
      </c>
      <c r="B363" s="714" t="s">
        <v>5423</v>
      </c>
      <c r="C363" s="715">
        <v>157413.8</v>
      </c>
    </row>
    <row r="364" ht="15.75" customHeight="1">
      <c r="A364" s="713" t="s">
        <v>1409</v>
      </c>
      <c r="B364" s="714" t="s">
        <v>5659</v>
      </c>
      <c r="C364" s="715">
        <v>155708.1</v>
      </c>
    </row>
    <row r="365" ht="15.75" customHeight="1">
      <c r="A365" s="713" t="s">
        <v>1678</v>
      </c>
      <c r="B365" s="714" t="s">
        <v>5457</v>
      </c>
      <c r="C365" s="715">
        <v>155545.4</v>
      </c>
    </row>
    <row r="366" ht="15.75" customHeight="1">
      <c r="A366" s="713" t="s">
        <v>2482</v>
      </c>
      <c r="B366" s="714" t="s">
        <v>5660</v>
      </c>
      <c r="C366" s="715">
        <v>153114.8</v>
      </c>
    </row>
    <row r="367" ht="15.75" customHeight="1">
      <c r="A367" s="713" t="s">
        <v>1371</v>
      </c>
      <c r="B367" s="714" t="s">
        <v>5633</v>
      </c>
      <c r="C367" s="715">
        <v>150758.2</v>
      </c>
    </row>
    <row r="368" ht="15.75" customHeight="1">
      <c r="A368" s="713" t="s">
        <v>1815</v>
      </c>
      <c r="B368" s="714" t="s">
        <v>5661</v>
      </c>
      <c r="C368" s="715">
        <v>148179.5</v>
      </c>
    </row>
    <row r="369" ht="15.75" customHeight="1">
      <c r="A369" s="713" t="s">
        <v>1776</v>
      </c>
      <c r="B369" s="714" t="s">
        <v>5662</v>
      </c>
      <c r="C369" s="715">
        <v>146330.1</v>
      </c>
    </row>
    <row r="370" ht="15.75" customHeight="1">
      <c r="A370" s="713" t="s">
        <v>1300</v>
      </c>
      <c r="B370" s="714" t="s">
        <v>5482</v>
      </c>
      <c r="C370" s="715">
        <v>143778.8</v>
      </c>
    </row>
    <row r="371" ht="15.75" customHeight="1">
      <c r="A371" s="713" t="s">
        <v>1386</v>
      </c>
      <c r="B371" s="714" t="s">
        <v>5663</v>
      </c>
      <c r="C371" s="715">
        <v>143498.8</v>
      </c>
    </row>
    <row r="372" ht="15.75" customHeight="1">
      <c r="A372" s="713" t="s">
        <v>1464</v>
      </c>
      <c r="B372" s="714" t="s">
        <v>5654</v>
      </c>
      <c r="C372" s="715">
        <v>142591.8</v>
      </c>
    </row>
    <row r="373" ht="15.75" customHeight="1">
      <c r="A373" s="713" t="s">
        <v>1482</v>
      </c>
      <c r="B373" s="714" t="s">
        <v>5664</v>
      </c>
      <c r="C373" s="715">
        <v>142544.0</v>
      </c>
    </row>
    <row r="374" ht="15.75" customHeight="1">
      <c r="A374" s="713" t="s">
        <v>824</v>
      </c>
      <c r="B374" s="714" t="s">
        <v>5468</v>
      </c>
      <c r="C374" s="715">
        <v>142427.5</v>
      </c>
    </row>
    <row r="375" ht="15.75" customHeight="1">
      <c r="A375" s="713" t="s">
        <v>2287</v>
      </c>
      <c r="B375" s="714" t="s">
        <v>5665</v>
      </c>
      <c r="C375" s="715">
        <v>142193.9</v>
      </c>
    </row>
    <row r="376" ht="15.75" customHeight="1">
      <c r="A376" s="713" t="s">
        <v>563</v>
      </c>
      <c r="B376" s="714" t="s">
        <v>5666</v>
      </c>
      <c r="C376" s="715">
        <v>142113.9</v>
      </c>
    </row>
    <row r="377" ht="15.75" customHeight="1">
      <c r="A377" s="713" t="s">
        <v>2072</v>
      </c>
      <c r="B377" s="714" t="s">
        <v>5667</v>
      </c>
      <c r="C377" s="715">
        <v>141880.2</v>
      </c>
    </row>
    <row r="378" ht="15.75" customHeight="1">
      <c r="A378" s="713" t="s">
        <v>1130</v>
      </c>
      <c r="B378" s="714" t="s">
        <v>5565</v>
      </c>
      <c r="C378" s="715">
        <v>141326.9</v>
      </c>
    </row>
    <row r="379" ht="15.75" customHeight="1">
      <c r="A379" s="713" t="s">
        <v>1353</v>
      </c>
      <c r="B379" s="714" t="s">
        <v>5668</v>
      </c>
      <c r="C379" s="715">
        <v>141320.0</v>
      </c>
    </row>
    <row r="380" ht="15.75" customHeight="1">
      <c r="A380" s="713" t="s">
        <v>1878</v>
      </c>
      <c r="B380" s="714" t="s">
        <v>5487</v>
      </c>
      <c r="C380" s="715">
        <v>141043.1</v>
      </c>
    </row>
    <row r="381" ht="15.75" customHeight="1">
      <c r="A381" s="713" t="s">
        <v>1950</v>
      </c>
      <c r="B381" s="714" t="s">
        <v>5427</v>
      </c>
      <c r="C381" s="715">
        <v>140538.3</v>
      </c>
    </row>
    <row r="382" ht="15.75" customHeight="1">
      <c r="A382" s="713" t="s">
        <v>2314</v>
      </c>
      <c r="B382" s="714" t="s">
        <v>5669</v>
      </c>
      <c r="C382" s="715">
        <v>138899.6</v>
      </c>
    </row>
    <row r="383" ht="15.75" customHeight="1">
      <c r="A383" s="713" t="s">
        <v>430</v>
      </c>
      <c r="B383" s="714" t="s">
        <v>5670</v>
      </c>
      <c r="C383" s="715">
        <v>137291.4</v>
      </c>
    </row>
    <row r="384" ht="15.75" customHeight="1">
      <c r="A384" s="713" t="s">
        <v>2255</v>
      </c>
      <c r="B384" s="714" t="s">
        <v>5655</v>
      </c>
      <c r="C384" s="715">
        <v>136358.5</v>
      </c>
    </row>
    <row r="385" ht="15.75" customHeight="1">
      <c r="A385" s="713" t="s">
        <v>2172</v>
      </c>
      <c r="B385" s="714" t="s">
        <v>5671</v>
      </c>
      <c r="C385" s="715">
        <v>134869.7</v>
      </c>
    </row>
    <row r="386" ht="15.75" customHeight="1">
      <c r="A386" s="713" t="s">
        <v>1451</v>
      </c>
      <c r="B386" s="714" t="s">
        <v>5672</v>
      </c>
      <c r="C386" s="715">
        <v>134839.4</v>
      </c>
    </row>
    <row r="387" ht="15.75" customHeight="1">
      <c r="A387" s="713" t="s">
        <v>2504</v>
      </c>
      <c r="B387" s="714" t="s">
        <v>5673</v>
      </c>
      <c r="C387" s="715">
        <v>132646.5</v>
      </c>
    </row>
    <row r="388" ht="15.75" customHeight="1">
      <c r="A388" s="713" t="s">
        <v>1659</v>
      </c>
      <c r="B388" s="714" t="s">
        <v>5501</v>
      </c>
      <c r="C388" s="715">
        <v>132021.6</v>
      </c>
    </row>
    <row r="389" ht="15.75" customHeight="1">
      <c r="A389" s="713" t="s">
        <v>71</v>
      </c>
      <c r="B389" s="714" t="s">
        <v>5674</v>
      </c>
      <c r="C389" s="715">
        <v>131079.0</v>
      </c>
    </row>
    <row r="390" ht="15.75" customHeight="1">
      <c r="A390" s="713" t="s">
        <v>749</v>
      </c>
      <c r="B390" s="714" t="s">
        <v>5541</v>
      </c>
      <c r="C390" s="715">
        <v>130764.1</v>
      </c>
    </row>
    <row r="391" ht="15.75" customHeight="1">
      <c r="A391" s="713" t="s">
        <v>1636</v>
      </c>
      <c r="B391" s="714" t="s">
        <v>5423</v>
      </c>
      <c r="C391" s="715">
        <v>129397.2</v>
      </c>
    </row>
    <row r="392" ht="15.75" customHeight="1">
      <c r="A392" s="713" t="s">
        <v>1437</v>
      </c>
      <c r="B392" s="714" t="s">
        <v>5494</v>
      </c>
      <c r="C392" s="715">
        <v>129121.4</v>
      </c>
    </row>
    <row r="393" ht="15.75" customHeight="1">
      <c r="A393" s="713" t="s">
        <v>1982</v>
      </c>
      <c r="B393" s="714" t="s">
        <v>5432</v>
      </c>
      <c r="C393" s="715">
        <v>127585.8</v>
      </c>
    </row>
    <row r="394" ht="15.75" customHeight="1">
      <c r="A394" s="713" t="s">
        <v>1034</v>
      </c>
      <c r="B394" s="714" t="s">
        <v>5568</v>
      </c>
      <c r="C394" s="715">
        <v>125826.3</v>
      </c>
    </row>
    <row r="395" ht="15.75" customHeight="1">
      <c r="A395" s="713" t="s">
        <v>5675</v>
      </c>
      <c r="B395" s="714" t="s">
        <v>5676</v>
      </c>
      <c r="C395" s="715">
        <v>125639.1</v>
      </c>
    </row>
    <row r="396" ht="15.75" customHeight="1">
      <c r="A396" s="713" t="s">
        <v>1510</v>
      </c>
      <c r="B396" s="714" t="s">
        <v>5677</v>
      </c>
      <c r="C396" s="715">
        <v>124764.5</v>
      </c>
    </row>
    <row r="397" ht="15.75" customHeight="1">
      <c r="A397" s="713" t="s">
        <v>942</v>
      </c>
      <c r="B397" s="714" t="s">
        <v>5678</v>
      </c>
      <c r="C397" s="715">
        <v>124499.2</v>
      </c>
    </row>
    <row r="398" ht="15.75" customHeight="1">
      <c r="A398" s="713" t="s">
        <v>2345</v>
      </c>
      <c r="B398" s="714" t="s">
        <v>5679</v>
      </c>
      <c r="C398" s="715">
        <v>124190.7</v>
      </c>
    </row>
    <row r="399" ht="15.75" customHeight="1">
      <c r="A399" s="713" t="s">
        <v>935</v>
      </c>
      <c r="B399" s="714" t="s">
        <v>5680</v>
      </c>
      <c r="C399" s="715">
        <v>123180.9</v>
      </c>
    </row>
    <row r="400" ht="15.75" customHeight="1">
      <c r="A400" s="713" t="s">
        <v>103</v>
      </c>
      <c r="B400" s="714" t="s">
        <v>5681</v>
      </c>
      <c r="C400" s="715">
        <v>121938.9</v>
      </c>
    </row>
    <row r="401" ht="15.75" customHeight="1">
      <c r="A401" s="713" t="s">
        <v>545</v>
      </c>
      <c r="B401" s="714" t="s">
        <v>5682</v>
      </c>
      <c r="C401" s="715">
        <v>120609.0</v>
      </c>
    </row>
    <row r="402" ht="15.75" customHeight="1">
      <c r="A402" s="713" t="s">
        <v>1922</v>
      </c>
      <c r="B402" s="714" t="s">
        <v>5683</v>
      </c>
      <c r="C402" s="715">
        <v>120518.0</v>
      </c>
    </row>
    <row r="403" ht="15.75" customHeight="1">
      <c r="A403" s="713" t="s">
        <v>817</v>
      </c>
      <c r="B403" s="714" t="s">
        <v>5468</v>
      </c>
      <c r="C403" s="715">
        <v>120358.9</v>
      </c>
    </row>
    <row r="404" ht="15.75" customHeight="1">
      <c r="A404" s="713" t="s">
        <v>980</v>
      </c>
      <c r="B404" s="714" t="s">
        <v>5583</v>
      </c>
      <c r="C404" s="715">
        <v>120322.5</v>
      </c>
    </row>
    <row r="405" ht="15.75" customHeight="1">
      <c r="A405" s="713" t="s">
        <v>1623</v>
      </c>
      <c r="B405" s="714" t="s">
        <v>5684</v>
      </c>
      <c r="C405" s="715">
        <v>120265.9</v>
      </c>
    </row>
    <row r="406" ht="15.75" customHeight="1">
      <c r="A406" s="713" t="s">
        <v>370</v>
      </c>
      <c r="B406" s="714" t="s">
        <v>5685</v>
      </c>
      <c r="C406" s="715">
        <v>120192.4</v>
      </c>
    </row>
    <row r="407" ht="15.75" customHeight="1">
      <c r="A407" s="713" t="s">
        <v>2050</v>
      </c>
      <c r="B407" s="714" t="s">
        <v>5419</v>
      </c>
      <c r="C407" s="715">
        <v>119920.5</v>
      </c>
    </row>
    <row r="408" ht="15.75" customHeight="1">
      <c r="A408" s="713" t="s">
        <v>2256</v>
      </c>
      <c r="B408" s="714" t="s">
        <v>5655</v>
      </c>
      <c r="C408" s="715">
        <v>119780.2</v>
      </c>
    </row>
    <row r="409" ht="15.75" customHeight="1">
      <c r="A409" s="713" t="s">
        <v>2323</v>
      </c>
      <c r="B409" s="714" t="s">
        <v>5607</v>
      </c>
      <c r="C409" s="715">
        <v>117180.3</v>
      </c>
    </row>
    <row r="410" ht="15.75" customHeight="1">
      <c r="A410" s="713" t="s">
        <v>2384</v>
      </c>
      <c r="B410" s="714" t="s">
        <v>5543</v>
      </c>
      <c r="C410" s="715">
        <v>116694.9</v>
      </c>
    </row>
    <row r="411" ht="15.75" customHeight="1">
      <c r="A411" s="713" t="s">
        <v>581</v>
      </c>
      <c r="B411" s="714" t="s">
        <v>5686</v>
      </c>
      <c r="C411" s="715">
        <v>116213.8</v>
      </c>
    </row>
    <row r="412" ht="15.75" customHeight="1">
      <c r="A412" s="713" t="s">
        <v>2025</v>
      </c>
      <c r="B412" s="714" t="s">
        <v>5687</v>
      </c>
      <c r="C412" s="715">
        <v>116114.4</v>
      </c>
    </row>
    <row r="413" ht="15.75" customHeight="1">
      <c r="A413" s="713" t="s">
        <v>1966</v>
      </c>
      <c r="B413" s="714" t="s">
        <v>5432</v>
      </c>
      <c r="C413" s="715">
        <v>116020.3</v>
      </c>
    </row>
    <row r="414" ht="15.75" customHeight="1">
      <c r="A414" s="713" t="s">
        <v>508</v>
      </c>
      <c r="B414" s="714" t="s">
        <v>5442</v>
      </c>
      <c r="C414" s="715">
        <v>114314.6</v>
      </c>
    </row>
    <row r="415" ht="15.75" customHeight="1">
      <c r="A415" s="713" t="s">
        <v>681</v>
      </c>
      <c r="B415" s="714" t="s">
        <v>5652</v>
      </c>
      <c r="C415" s="715">
        <v>114228.3</v>
      </c>
    </row>
    <row r="416" ht="15.75" customHeight="1">
      <c r="A416" s="713" t="s">
        <v>945</v>
      </c>
      <c r="B416" s="714" t="s">
        <v>5658</v>
      </c>
      <c r="C416" s="715">
        <v>113676.8</v>
      </c>
    </row>
    <row r="417" ht="15.75" customHeight="1">
      <c r="A417" s="713" t="s">
        <v>1323</v>
      </c>
      <c r="B417" s="714" t="s">
        <v>5454</v>
      </c>
      <c r="C417" s="715">
        <v>112508.8</v>
      </c>
    </row>
    <row r="418" ht="15.75" customHeight="1">
      <c r="A418" s="713" t="s">
        <v>2114</v>
      </c>
      <c r="B418" s="714" t="s">
        <v>5443</v>
      </c>
      <c r="C418" s="715">
        <v>110388.4</v>
      </c>
    </row>
    <row r="419" ht="15.75" customHeight="1">
      <c r="A419" s="713" t="s">
        <v>291</v>
      </c>
      <c r="B419" s="714" t="s">
        <v>5452</v>
      </c>
      <c r="C419" s="715">
        <v>108566.5</v>
      </c>
    </row>
    <row r="420" ht="15.75" customHeight="1">
      <c r="A420" s="713" t="s">
        <v>5688</v>
      </c>
      <c r="B420" s="714" t="s">
        <v>5504</v>
      </c>
      <c r="C420" s="715">
        <v>108198.1</v>
      </c>
    </row>
    <row r="421" ht="15.75" customHeight="1">
      <c r="A421" s="713" t="s">
        <v>489</v>
      </c>
      <c r="B421" s="714" t="s">
        <v>5540</v>
      </c>
      <c r="C421" s="715">
        <v>107868.8</v>
      </c>
    </row>
    <row r="422" ht="15.75" customHeight="1">
      <c r="A422" s="713" t="s">
        <v>1529</v>
      </c>
      <c r="B422" s="714" t="s">
        <v>5465</v>
      </c>
      <c r="C422" s="715">
        <v>107650.8</v>
      </c>
    </row>
    <row r="423" ht="15.75" customHeight="1">
      <c r="A423" s="713" t="s">
        <v>1085</v>
      </c>
      <c r="B423" s="714" t="s">
        <v>5516</v>
      </c>
      <c r="C423" s="715">
        <v>105772.8</v>
      </c>
    </row>
    <row r="424" ht="15.75" customHeight="1">
      <c r="A424" s="713" t="s">
        <v>2416</v>
      </c>
      <c r="B424" s="714" t="s">
        <v>5433</v>
      </c>
      <c r="C424" s="715">
        <v>105466.2</v>
      </c>
    </row>
    <row r="425" ht="15.75" customHeight="1">
      <c r="A425" s="713" t="s">
        <v>1831</v>
      </c>
      <c r="B425" s="714" t="s">
        <v>5462</v>
      </c>
      <c r="C425" s="715">
        <v>105046.1</v>
      </c>
    </row>
    <row r="426" ht="15.75" customHeight="1">
      <c r="A426" s="713" t="s">
        <v>2103</v>
      </c>
      <c r="B426" s="714" t="s">
        <v>5689</v>
      </c>
      <c r="C426" s="715">
        <v>104256.4</v>
      </c>
    </row>
    <row r="427" ht="15.75" customHeight="1">
      <c r="A427" s="713" t="s">
        <v>858</v>
      </c>
      <c r="B427" s="714" t="s">
        <v>5690</v>
      </c>
      <c r="C427" s="715">
        <v>104150.6</v>
      </c>
    </row>
    <row r="428" ht="15.75" customHeight="1">
      <c r="A428" s="713" t="s">
        <v>2221</v>
      </c>
      <c r="B428" s="714" t="s">
        <v>5630</v>
      </c>
      <c r="C428" s="715">
        <v>103459.7</v>
      </c>
    </row>
    <row r="429" ht="15.75" customHeight="1">
      <c r="A429" s="713" t="s">
        <v>1289</v>
      </c>
      <c r="B429" s="714" t="s">
        <v>5691</v>
      </c>
      <c r="C429" s="715">
        <v>103389.7</v>
      </c>
    </row>
    <row r="430" ht="15.75" customHeight="1">
      <c r="A430" s="713" t="s">
        <v>1595</v>
      </c>
      <c r="B430" s="714" t="s">
        <v>5473</v>
      </c>
      <c r="C430" s="715">
        <v>102824.8</v>
      </c>
    </row>
    <row r="431" ht="15.75" customHeight="1">
      <c r="A431" s="713" t="s">
        <v>605</v>
      </c>
      <c r="B431" s="714" t="s">
        <v>5446</v>
      </c>
      <c r="C431" s="715">
        <v>102443.2</v>
      </c>
    </row>
    <row r="432" ht="15.75" customHeight="1">
      <c r="A432" s="713" t="s">
        <v>2508</v>
      </c>
      <c r="B432" s="714" t="s">
        <v>5692</v>
      </c>
      <c r="C432" s="715">
        <v>101785.3</v>
      </c>
    </row>
    <row r="433" ht="15.75" customHeight="1">
      <c r="A433" s="713" t="s">
        <v>814</v>
      </c>
      <c r="B433" s="714" t="s">
        <v>5468</v>
      </c>
      <c r="C433" s="715">
        <v>101590.8</v>
      </c>
    </row>
    <row r="434" ht="15.75" customHeight="1">
      <c r="A434" s="713" t="s">
        <v>739</v>
      </c>
      <c r="B434" s="714" t="s">
        <v>5541</v>
      </c>
      <c r="C434" s="715">
        <v>101457.6</v>
      </c>
    </row>
    <row r="435" ht="15.75" customHeight="1">
      <c r="A435" s="713" t="s">
        <v>925</v>
      </c>
      <c r="B435" s="714" t="s">
        <v>5693</v>
      </c>
      <c r="C435" s="715">
        <v>101407.2</v>
      </c>
    </row>
    <row r="436" ht="15.75" customHeight="1">
      <c r="A436" s="713" t="s">
        <v>176</v>
      </c>
      <c r="B436" s="714" t="s">
        <v>5674</v>
      </c>
      <c r="C436" s="715">
        <v>101394.9</v>
      </c>
    </row>
    <row r="437" ht="15.75" customHeight="1">
      <c r="A437" s="713" t="s">
        <v>993</v>
      </c>
      <c r="B437" s="714" t="s">
        <v>5694</v>
      </c>
      <c r="C437" s="715">
        <v>100892.2</v>
      </c>
    </row>
    <row r="438" ht="15.75" customHeight="1">
      <c r="A438" s="713" t="s">
        <v>1049</v>
      </c>
      <c r="B438" s="714" t="s">
        <v>5695</v>
      </c>
      <c r="C438" s="715">
        <v>100889.0</v>
      </c>
    </row>
    <row r="439" ht="15.75" customHeight="1">
      <c r="A439" s="713" t="s">
        <v>529</v>
      </c>
      <c r="B439" s="714" t="s">
        <v>5696</v>
      </c>
      <c r="C439" s="715">
        <v>100211.3</v>
      </c>
    </row>
    <row r="440" ht="15.75" customHeight="1">
      <c r="A440" s="713" t="s">
        <v>555</v>
      </c>
      <c r="B440" s="714" t="s">
        <v>5601</v>
      </c>
      <c r="C440" s="715">
        <v>99709.61</v>
      </c>
    </row>
    <row r="441" ht="15.75" customHeight="1">
      <c r="A441" s="713" t="s">
        <v>130</v>
      </c>
      <c r="B441" s="714" t="s">
        <v>5697</v>
      </c>
      <c r="C441" s="715">
        <v>99288.51</v>
      </c>
    </row>
    <row r="442" ht="15.75" customHeight="1">
      <c r="A442" s="713" t="s">
        <v>1539</v>
      </c>
      <c r="B442" s="714" t="s">
        <v>5644</v>
      </c>
      <c r="C442" s="715">
        <v>98810.09</v>
      </c>
    </row>
    <row r="443" ht="15.75" customHeight="1">
      <c r="A443" s="713" t="s">
        <v>630</v>
      </c>
      <c r="B443" s="714" t="s">
        <v>5615</v>
      </c>
      <c r="C443" s="715">
        <v>98681.4</v>
      </c>
    </row>
    <row r="444" ht="15.75" customHeight="1">
      <c r="A444" s="713" t="s">
        <v>465</v>
      </c>
      <c r="B444" s="714" t="s">
        <v>5428</v>
      </c>
      <c r="C444" s="715">
        <v>97052.85</v>
      </c>
    </row>
    <row r="445" ht="15.75" customHeight="1">
      <c r="A445" s="713" t="s">
        <v>1513</v>
      </c>
      <c r="B445" s="714" t="s">
        <v>5611</v>
      </c>
      <c r="C445" s="715">
        <v>96805.87</v>
      </c>
    </row>
    <row r="446" ht="15.75" customHeight="1">
      <c r="A446" s="713" t="s">
        <v>1822</v>
      </c>
      <c r="B446" s="714" t="s">
        <v>5698</v>
      </c>
      <c r="C446" s="715">
        <v>96007.44</v>
      </c>
    </row>
    <row r="447" ht="15.75" customHeight="1">
      <c r="A447" s="713" t="s">
        <v>1943</v>
      </c>
      <c r="B447" s="714" t="s">
        <v>5509</v>
      </c>
      <c r="C447" s="715">
        <v>95085.92</v>
      </c>
    </row>
    <row r="448" ht="15.75" customHeight="1">
      <c r="A448" s="713" t="s">
        <v>1985</v>
      </c>
      <c r="B448" s="714" t="s">
        <v>5432</v>
      </c>
      <c r="C448" s="715">
        <v>93861.86</v>
      </c>
    </row>
    <row r="449" ht="15.75" customHeight="1">
      <c r="A449" s="713" t="s">
        <v>2326</v>
      </c>
      <c r="B449" s="714" t="s">
        <v>5607</v>
      </c>
      <c r="C449" s="715">
        <v>91781.6</v>
      </c>
    </row>
    <row r="450" ht="15.75" customHeight="1">
      <c r="A450" s="713" t="s">
        <v>671</v>
      </c>
      <c r="B450" s="714" t="s">
        <v>5699</v>
      </c>
      <c r="C450" s="715">
        <v>86403.94</v>
      </c>
    </row>
    <row r="451" ht="15.75" customHeight="1">
      <c r="A451" s="713" t="s">
        <v>2357</v>
      </c>
      <c r="B451" s="714" t="s">
        <v>5407</v>
      </c>
      <c r="C451" s="715">
        <v>86321.07</v>
      </c>
    </row>
    <row r="452" ht="15.75" customHeight="1">
      <c r="A452" s="713" t="s">
        <v>1389</v>
      </c>
      <c r="B452" s="714" t="s">
        <v>5700</v>
      </c>
      <c r="C452" s="715">
        <v>86178.73</v>
      </c>
    </row>
    <row r="453" ht="15.75" customHeight="1">
      <c r="A453" s="713" t="s">
        <v>977</v>
      </c>
      <c r="B453" s="714" t="s">
        <v>5583</v>
      </c>
      <c r="C453" s="715">
        <v>85718.1</v>
      </c>
    </row>
    <row r="454" ht="15.75" customHeight="1">
      <c r="A454" s="713" t="s">
        <v>2134</v>
      </c>
      <c r="B454" s="714" t="s">
        <v>5437</v>
      </c>
      <c r="C454" s="715">
        <v>85642.98</v>
      </c>
    </row>
    <row r="455" ht="15.75" customHeight="1">
      <c r="A455" s="713" t="s">
        <v>275</v>
      </c>
      <c r="B455" s="714" t="s">
        <v>5452</v>
      </c>
      <c r="C455" s="715">
        <v>81941.9</v>
      </c>
    </row>
    <row r="456" ht="15.75" customHeight="1">
      <c r="A456" s="713" t="s">
        <v>1331</v>
      </c>
      <c r="B456" s="714" t="s">
        <v>5454</v>
      </c>
      <c r="C456" s="715">
        <v>80716.91</v>
      </c>
    </row>
    <row r="457" ht="15.75" customHeight="1">
      <c r="A457" s="713" t="s">
        <v>312</v>
      </c>
      <c r="B457" s="714" t="s">
        <v>5701</v>
      </c>
      <c r="C457" s="715">
        <v>80404.3</v>
      </c>
    </row>
    <row r="458" ht="15.75" customHeight="1">
      <c r="A458" s="713" t="s">
        <v>2308</v>
      </c>
      <c r="B458" s="714" t="s">
        <v>5702</v>
      </c>
      <c r="C458" s="715">
        <v>79370.15</v>
      </c>
    </row>
    <row r="459" ht="15.75" customHeight="1">
      <c r="A459" s="713" t="s">
        <v>2156</v>
      </c>
      <c r="B459" s="714" t="s">
        <v>5631</v>
      </c>
      <c r="C459" s="715">
        <v>77737.45</v>
      </c>
    </row>
    <row r="460" ht="15.75" customHeight="1">
      <c r="A460" s="713" t="s">
        <v>254</v>
      </c>
      <c r="B460" s="714" t="s">
        <v>5459</v>
      </c>
      <c r="C460" s="715">
        <v>77382.56</v>
      </c>
    </row>
    <row r="461" ht="15.75" customHeight="1">
      <c r="A461" s="713" t="s">
        <v>881</v>
      </c>
      <c r="B461" s="714" t="s">
        <v>5703</v>
      </c>
      <c r="C461" s="715">
        <v>77210.34</v>
      </c>
    </row>
    <row r="462" ht="15.75" customHeight="1">
      <c r="A462" s="713" t="s">
        <v>376</v>
      </c>
      <c r="B462" s="714" t="s">
        <v>5704</v>
      </c>
      <c r="C462" s="715">
        <v>76478.65</v>
      </c>
    </row>
    <row r="463" ht="15.75" customHeight="1">
      <c r="A463" s="713" t="s">
        <v>1319</v>
      </c>
      <c r="B463" s="714" t="s">
        <v>5454</v>
      </c>
      <c r="C463" s="715">
        <v>75552.4</v>
      </c>
    </row>
    <row r="464" ht="15.75" customHeight="1">
      <c r="A464" s="713" t="s">
        <v>1745</v>
      </c>
      <c r="B464" s="714" t="s">
        <v>5405</v>
      </c>
      <c r="C464" s="715">
        <v>75432.16</v>
      </c>
    </row>
    <row r="465" ht="15.75" customHeight="1">
      <c r="A465" s="713" t="s">
        <v>1217</v>
      </c>
      <c r="B465" s="714" t="s">
        <v>5618</v>
      </c>
      <c r="C465" s="715">
        <v>74448.74</v>
      </c>
    </row>
    <row r="466" ht="15.75" customHeight="1">
      <c r="A466" s="713" t="s">
        <v>2449</v>
      </c>
      <c r="B466" s="714" t="s">
        <v>5705</v>
      </c>
      <c r="C466" s="715">
        <v>70402.32</v>
      </c>
    </row>
    <row r="467" ht="15.75" customHeight="1">
      <c r="A467" s="713" t="s">
        <v>206</v>
      </c>
      <c r="B467" s="714" t="s">
        <v>5706</v>
      </c>
      <c r="C467" s="715">
        <v>69842.68</v>
      </c>
    </row>
    <row r="468" ht="15.75" customHeight="1">
      <c r="A468" s="713" t="s">
        <v>730</v>
      </c>
      <c r="B468" s="714" t="s">
        <v>5707</v>
      </c>
      <c r="C468" s="715">
        <v>69592.46</v>
      </c>
    </row>
    <row r="469" ht="15.75" customHeight="1">
      <c r="A469" s="713" t="s">
        <v>1457</v>
      </c>
      <c r="B469" s="714" t="s">
        <v>5654</v>
      </c>
      <c r="C469" s="715">
        <v>68994.06</v>
      </c>
    </row>
    <row r="470" ht="15.75" customHeight="1">
      <c r="A470" s="713" t="s">
        <v>1766</v>
      </c>
      <c r="B470" s="714" t="s">
        <v>5558</v>
      </c>
      <c r="C470" s="715">
        <v>68173.55</v>
      </c>
    </row>
    <row r="471" ht="15.75" customHeight="1">
      <c r="A471" s="713" t="s">
        <v>833</v>
      </c>
      <c r="B471" s="714" t="s">
        <v>5468</v>
      </c>
      <c r="C471" s="715">
        <v>68163.85</v>
      </c>
    </row>
    <row r="472" ht="15.75" customHeight="1">
      <c r="A472" s="713" t="s">
        <v>1338</v>
      </c>
      <c r="B472" s="714" t="s">
        <v>5454</v>
      </c>
      <c r="C472" s="715">
        <v>67758.0</v>
      </c>
    </row>
    <row r="473" ht="15.75" customHeight="1">
      <c r="A473" s="713" t="s">
        <v>2371</v>
      </c>
      <c r="B473" s="714" t="s">
        <v>5571</v>
      </c>
      <c r="C473" s="715">
        <v>67657.03</v>
      </c>
    </row>
    <row r="474" ht="15.75" customHeight="1">
      <c r="A474" s="713" t="s">
        <v>2180</v>
      </c>
      <c r="B474" s="714" t="s">
        <v>5671</v>
      </c>
      <c r="C474" s="715">
        <v>66998.08</v>
      </c>
    </row>
    <row r="475" ht="15.75" customHeight="1">
      <c r="A475" s="713" t="s">
        <v>1052</v>
      </c>
      <c r="B475" s="714" t="s">
        <v>5695</v>
      </c>
      <c r="C475" s="715">
        <v>66888.87</v>
      </c>
    </row>
    <row r="476" ht="15.75" customHeight="1">
      <c r="A476" s="713" t="s">
        <v>1947</v>
      </c>
      <c r="B476" s="714" t="s">
        <v>5509</v>
      </c>
      <c r="C476" s="715">
        <v>66350.73</v>
      </c>
    </row>
    <row r="477" ht="15.75" customHeight="1">
      <c r="A477" s="713" t="s">
        <v>1662</v>
      </c>
      <c r="B477" s="714" t="s">
        <v>5501</v>
      </c>
      <c r="C477" s="715">
        <v>65604.19</v>
      </c>
    </row>
    <row r="478" ht="15.75" customHeight="1">
      <c r="A478" s="713" t="s">
        <v>702</v>
      </c>
      <c r="B478" s="714" t="s">
        <v>5708</v>
      </c>
      <c r="C478" s="715">
        <v>64281.83</v>
      </c>
    </row>
    <row r="479" ht="15.75" customHeight="1">
      <c r="A479" s="713" t="s">
        <v>1842</v>
      </c>
      <c r="B479" s="714" t="s">
        <v>5709</v>
      </c>
      <c r="C479" s="715">
        <v>63925.93</v>
      </c>
    </row>
    <row r="480" ht="15.75" customHeight="1">
      <c r="A480" s="713" t="s">
        <v>1222</v>
      </c>
      <c r="B480" s="714" t="s">
        <v>5710</v>
      </c>
      <c r="C480" s="715">
        <v>63885.09</v>
      </c>
    </row>
    <row r="481" ht="15.75" customHeight="1">
      <c r="A481" s="713" t="s">
        <v>2512</v>
      </c>
      <c r="B481" s="714" t="s">
        <v>5711</v>
      </c>
      <c r="C481" s="715">
        <v>61120.61</v>
      </c>
    </row>
    <row r="482" ht="15.75" customHeight="1">
      <c r="A482" s="713" t="s">
        <v>2377</v>
      </c>
      <c r="B482" s="714" t="s">
        <v>5712</v>
      </c>
      <c r="C482" s="715">
        <v>60064.75</v>
      </c>
    </row>
    <row r="483" ht="15.75" customHeight="1">
      <c r="A483" s="713" t="s">
        <v>1261</v>
      </c>
      <c r="B483" s="714" t="s">
        <v>5545</v>
      </c>
      <c r="C483" s="715">
        <v>57667.53</v>
      </c>
    </row>
    <row r="484" ht="15.75" customHeight="1">
      <c r="A484" s="713" t="s">
        <v>1398</v>
      </c>
      <c r="B484" s="714" t="s">
        <v>5713</v>
      </c>
      <c r="C484" s="715">
        <v>57328.18</v>
      </c>
    </row>
    <row r="485" ht="15.75" customHeight="1">
      <c r="A485" s="713" t="s">
        <v>2183</v>
      </c>
      <c r="B485" s="714" t="s">
        <v>5671</v>
      </c>
      <c r="C485" s="715">
        <v>56682.05</v>
      </c>
    </row>
    <row r="486" ht="15.75" customHeight="1">
      <c r="A486" s="713" t="s">
        <v>1656</v>
      </c>
      <c r="B486" s="714" t="s">
        <v>5501</v>
      </c>
      <c r="C486" s="715">
        <v>54452.65</v>
      </c>
    </row>
    <row r="487" ht="15.75" customHeight="1">
      <c r="A487" s="713" t="s">
        <v>840</v>
      </c>
      <c r="B487" s="714" t="s">
        <v>5714</v>
      </c>
      <c r="C487" s="715">
        <v>51710.07</v>
      </c>
    </row>
    <row r="488" ht="15.75" customHeight="1">
      <c r="A488" s="713" t="s">
        <v>1598</v>
      </c>
      <c r="B488" s="714" t="s">
        <v>5473</v>
      </c>
      <c r="C488" s="715">
        <v>51563.03</v>
      </c>
    </row>
    <row r="489" ht="15.75" customHeight="1">
      <c r="A489" s="713" t="s">
        <v>782</v>
      </c>
      <c r="B489" s="714" t="s">
        <v>5715</v>
      </c>
      <c r="C489" s="715">
        <v>50954.7</v>
      </c>
    </row>
    <row r="490" ht="15.75" customHeight="1">
      <c r="A490" s="713" t="s">
        <v>1904</v>
      </c>
      <c r="B490" s="714" t="s">
        <v>5716</v>
      </c>
      <c r="C490" s="715">
        <v>50620.31</v>
      </c>
    </row>
    <row r="491" ht="15.75" customHeight="1">
      <c r="A491" s="713" t="s">
        <v>1608</v>
      </c>
      <c r="B491" s="714" t="s">
        <v>5717</v>
      </c>
      <c r="C491" s="715">
        <v>50431.32</v>
      </c>
    </row>
    <row r="492" ht="15.75" customHeight="1">
      <c r="A492" s="713" t="s">
        <v>854</v>
      </c>
      <c r="B492" s="714" t="s">
        <v>5449</v>
      </c>
      <c r="C492" s="715">
        <v>50347.0</v>
      </c>
    </row>
    <row r="493" ht="15.75" customHeight="1">
      <c r="A493" s="713" t="s">
        <v>636</v>
      </c>
      <c r="B493" s="714" t="s">
        <v>5718</v>
      </c>
      <c r="C493" s="715">
        <v>50235.62</v>
      </c>
    </row>
    <row r="494" ht="15.75" customHeight="1">
      <c r="A494" s="713" t="s">
        <v>505</v>
      </c>
      <c r="B494" s="714" t="s">
        <v>5442</v>
      </c>
      <c r="C494" s="715">
        <v>50000.0</v>
      </c>
    </row>
    <row r="495" ht="15.75" customHeight="1">
      <c r="A495" s="713" t="s">
        <v>1475</v>
      </c>
      <c r="B495" s="714" t="s">
        <v>5654</v>
      </c>
      <c r="C495" s="715">
        <v>49372.01</v>
      </c>
    </row>
    <row r="496" ht="15.75" customHeight="1">
      <c r="A496" s="713" t="s">
        <v>1434</v>
      </c>
      <c r="B496" s="714" t="s">
        <v>5494</v>
      </c>
      <c r="C496" s="715">
        <v>47917.18</v>
      </c>
    </row>
    <row r="497" ht="15.75" customHeight="1">
      <c r="A497" s="713" t="s">
        <v>1865</v>
      </c>
      <c r="B497" s="714" t="s">
        <v>5719</v>
      </c>
      <c r="C497" s="715">
        <v>47598.86</v>
      </c>
    </row>
    <row r="498" ht="15.75" customHeight="1">
      <c r="A498" s="713" t="s">
        <v>536</v>
      </c>
      <c r="B498" s="714" t="s">
        <v>5720</v>
      </c>
      <c r="C498" s="715">
        <v>47104.08</v>
      </c>
    </row>
    <row r="499" ht="15.75" customHeight="1">
      <c r="A499" s="713" t="s">
        <v>411</v>
      </c>
      <c r="B499" s="714" t="s">
        <v>5561</v>
      </c>
      <c r="C499" s="715">
        <v>47093.54</v>
      </c>
    </row>
    <row r="500" ht="15.75" customHeight="1">
      <c r="A500" s="713" t="s">
        <v>1806</v>
      </c>
      <c r="B500" s="714" t="s">
        <v>5537</v>
      </c>
      <c r="C500" s="715">
        <v>46304.45</v>
      </c>
    </row>
    <row r="501" ht="15.75" customHeight="1">
      <c r="A501" s="713" t="s">
        <v>1055</v>
      </c>
      <c r="B501" s="714" t="s">
        <v>5721</v>
      </c>
      <c r="C501" s="715">
        <v>43879.9</v>
      </c>
    </row>
    <row r="502" ht="15.75" customHeight="1">
      <c r="A502" s="713" t="s">
        <v>1139</v>
      </c>
      <c r="B502" s="714" t="s">
        <v>5565</v>
      </c>
      <c r="C502" s="715">
        <v>43579.99</v>
      </c>
    </row>
    <row r="503" ht="15.75" customHeight="1">
      <c r="A503" s="713" t="s">
        <v>2244</v>
      </c>
      <c r="B503" s="714" t="s">
        <v>5523</v>
      </c>
      <c r="C503" s="715">
        <v>43518.99</v>
      </c>
    </row>
    <row r="504" ht="15.75" customHeight="1">
      <c r="A504" s="713" t="s">
        <v>609</v>
      </c>
      <c r="B504" s="714" t="s">
        <v>5446</v>
      </c>
      <c r="C504" s="715">
        <v>43387.45</v>
      </c>
    </row>
    <row r="505" ht="15.75" customHeight="1">
      <c r="A505" s="713" t="s">
        <v>2048</v>
      </c>
      <c r="B505" s="714" t="s">
        <v>5419</v>
      </c>
      <c r="C505" s="715">
        <v>43168.93</v>
      </c>
    </row>
    <row r="506" ht="15.75" customHeight="1">
      <c r="A506" s="713" t="s">
        <v>1602</v>
      </c>
      <c r="B506" s="714" t="s">
        <v>5722</v>
      </c>
      <c r="C506" s="715">
        <v>41727.81</v>
      </c>
    </row>
    <row r="507" ht="15.75" customHeight="1">
      <c r="A507" s="713" t="s">
        <v>692</v>
      </c>
      <c r="B507" s="714" t="s">
        <v>5414</v>
      </c>
      <c r="C507" s="715">
        <v>40990.16</v>
      </c>
    </row>
    <row r="508" ht="15.75" customHeight="1">
      <c r="A508" s="713" t="s">
        <v>1524</v>
      </c>
      <c r="B508" s="714" t="s">
        <v>5611</v>
      </c>
      <c r="C508" s="715">
        <v>38371.31</v>
      </c>
    </row>
    <row r="509" ht="15.75" customHeight="1">
      <c r="A509" s="713" t="s">
        <v>850</v>
      </c>
      <c r="B509" s="714" t="s">
        <v>5449</v>
      </c>
      <c r="C509" s="715">
        <v>36721.51</v>
      </c>
    </row>
    <row r="510" ht="15.75" customHeight="1">
      <c r="A510" s="713" t="s">
        <v>323</v>
      </c>
      <c r="B510" s="714" t="s">
        <v>5723</v>
      </c>
      <c r="C510" s="715">
        <v>36471.4</v>
      </c>
    </row>
    <row r="511" ht="15.75" customHeight="1">
      <c r="A511" s="713" t="s">
        <v>1427</v>
      </c>
      <c r="B511" s="714" t="s">
        <v>5404</v>
      </c>
      <c r="C511" s="715">
        <v>36203.87</v>
      </c>
    </row>
    <row r="512" ht="15.75" customHeight="1">
      <c r="A512" s="713" t="s">
        <v>5724</v>
      </c>
      <c r="B512" s="714" t="s">
        <v>5725</v>
      </c>
      <c r="C512" s="715">
        <v>36084.86</v>
      </c>
    </row>
    <row r="513" ht="15.75" customHeight="1">
      <c r="A513" s="713" t="s">
        <v>1802</v>
      </c>
      <c r="B513" s="714" t="s">
        <v>5537</v>
      </c>
      <c r="C513" s="715">
        <v>36060.36</v>
      </c>
    </row>
    <row r="514" ht="15.75" customHeight="1">
      <c r="A514" s="713" t="s">
        <v>1445</v>
      </c>
      <c r="B514" s="714" t="s">
        <v>5448</v>
      </c>
      <c r="C514" s="715">
        <v>35397.36</v>
      </c>
    </row>
    <row r="515" ht="15.75" customHeight="1">
      <c r="A515" s="713" t="s">
        <v>1762</v>
      </c>
      <c r="B515" s="714" t="s">
        <v>5726</v>
      </c>
      <c r="C515" s="715">
        <v>35328.54</v>
      </c>
    </row>
    <row r="516" ht="15.75" customHeight="1">
      <c r="A516" s="713" t="s">
        <v>1225</v>
      </c>
      <c r="B516" s="714" t="s">
        <v>5710</v>
      </c>
      <c r="C516" s="715">
        <v>34671.31</v>
      </c>
    </row>
    <row r="517" ht="15.75" customHeight="1">
      <c r="A517" s="713" t="s">
        <v>2333</v>
      </c>
      <c r="B517" s="714" t="s">
        <v>5607</v>
      </c>
      <c r="C517" s="715">
        <v>34123.1</v>
      </c>
    </row>
    <row r="518" ht="15.75" customHeight="1">
      <c r="A518" s="713" t="s">
        <v>1992</v>
      </c>
      <c r="B518" s="714" t="s">
        <v>5519</v>
      </c>
      <c r="C518" s="715">
        <v>32675.34</v>
      </c>
    </row>
    <row r="519" ht="15.75" customHeight="1">
      <c r="A519" s="713" t="s">
        <v>811</v>
      </c>
      <c r="B519" s="714" t="s">
        <v>5727</v>
      </c>
      <c r="C519" s="715">
        <v>29774.44</v>
      </c>
    </row>
    <row r="520" ht="15.75" customHeight="1">
      <c r="A520" s="713" t="s">
        <v>567</v>
      </c>
      <c r="B520" s="714" t="s">
        <v>5645</v>
      </c>
      <c r="C520" s="715">
        <v>29184.6</v>
      </c>
    </row>
    <row r="521" ht="15.75" customHeight="1">
      <c r="A521" s="713" t="s">
        <v>705</v>
      </c>
      <c r="B521" s="714" t="s">
        <v>5728</v>
      </c>
      <c r="C521" s="715">
        <v>28610.41</v>
      </c>
    </row>
    <row r="522" ht="15.75" customHeight="1">
      <c r="A522" s="713" t="s">
        <v>1202</v>
      </c>
      <c r="B522" s="714" t="s">
        <v>5729</v>
      </c>
      <c r="C522" s="715">
        <v>27407.13</v>
      </c>
    </row>
    <row r="523" ht="15.75" customHeight="1">
      <c r="A523" s="713" t="s">
        <v>298</v>
      </c>
      <c r="B523" s="714" t="s">
        <v>5511</v>
      </c>
      <c r="C523" s="715">
        <v>27180.42</v>
      </c>
    </row>
    <row r="524" ht="15.75" customHeight="1">
      <c r="A524" s="713" t="s">
        <v>1027</v>
      </c>
      <c r="B524" s="714" t="s">
        <v>5568</v>
      </c>
      <c r="C524" s="715">
        <v>25963.27</v>
      </c>
    </row>
    <row r="525" ht="15.75" customHeight="1">
      <c r="A525" s="713" t="s">
        <v>1478</v>
      </c>
      <c r="B525" s="714" t="s">
        <v>5654</v>
      </c>
      <c r="C525" s="715">
        <v>25257.44</v>
      </c>
    </row>
    <row r="526" ht="15.75" customHeight="1">
      <c r="A526" s="713" t="s">
        <v>5730</v>
      </c>
      <c r="B526" s="714" t="s">
        <v>5612</v>
      </c>
      <c r="C526" s="715">
        <v>25137.57</v>
      </c>
    </row>
    <row r="527" ht="15.75" customHeight="1">
      <c r="A527" s="713" t="s">
        <v>1342</v>
      </c>
      <c r="B527" s="714" t="s">
        <v>5454</v>
      </c>
      <c r="C527" s="715">
        <v>23931.35</v>
      </c>
    </row>
    <row r="528" ht="15.75" customHeight="1">
      <c r="A528" s="713" t="s">
        <v>5731</v>
      </c>
      <c r="B528" s="714" t="s">
        <v>5545</v>
      </c>
      <c r="C528" s="715">
        <v>23509.38</v>
      </c>
    </row>
    <row r="529" ht="15.75" customHeight="1">
      <c r="A529" s="713" t="s">
        <v>439</v>
      </c>
      <c r="B529" s="714" t="s">
        <v>5732</v>
      </c>
      <c r="C529" s="715">
        <v>23281.71</v>
      </c>
    </row>
    <row r="530" ht="15.75" customHeight="1">
      <c r="A530" s="713" t="s">
        <v>169</v>
      </c>
      <c r="B530" s="714" t="s">
        <v>5674</v>
      </c>
      <c r="C530" s="715">
        <v>23016.06</v>
      </c>
    </row>
    <row r="531" ht="15.75" customHeight="1">
      <c r="A531" s="713" t="s">
        <v>357</v>
      </c>
      <c r="B531" s="714" t="s">
        <v>5397</v>
      </c>
      <c r="C531" s="715">
        <v>21728.78</v>
      </c>
    </row>
    <row r="532" ht="15.75" customHeight="1">
      <c r="A532" s="713" t="s">
        <v>2105</v>
      </c>
      <c r="B532" s="714" t="s">
        <v>5514</v>
      </c>
      <c r="C532" s="715">
        <v>21254.91</v>
      </c>
    </row>
    <row r="533" ht="15.75" customHeight="1">
      <c r="A533" s="713" t="s">
        <v>229</v>
      </c>
      <c r="B533" s="714" t="s">
        <v>5459</v>
      </c>
      <c r="C533" s="715">
        <v>21094.09</v>
      </c>
    </row>
    <row r="534" ht="15.75" customHeight="1">
      <c r="A534" s="713" t="s">
        <v>1568</v>
      </c>
      <c r="B534" s="714" t="s">
        <v>5566</v>
      </c>
      <c r="C534" s="715">
        <v>20031.21</v>
      </c>
    </row>
    <row r="535" ht="15.75" customHeight="1">
      <c r="A535" s="713" t="s">
        <v>986</v>
      </c>
      <c r="B535" s="714" t="s">
        <v>5583</v>
      </c>
      <c r="C535" s="718">
        <v>17440.99</v>
      </c>
    </row>
    <row r="536" ht="15.75" customHeight="1">
      <c r="A536" s="713" t="s">
        <v>2060</v>
      </c>
      <c r="B536" s="714" t="s">
        <v>5419</v>
      </c>
      <c r="C536" s="718">
        <v>16721.14</v>
      </c>
    </row>
    <row r="537" ht="15.75" customHeight="1">
      <c r="A537" s="713" t="s">
        <v>1995</v>
      </c>
      <c r="B537" s="714" t="s">
        <v>5519</v>
      </c>
      <c r="C537" s="718">
        <v>15723.23</v>
      </c>
    </row>
    <row r="538" ht="15.75" customHeight="1">
      <c r="A538" s="713" t="s">
        <v>1784</v>
      </c>
      <c r="B538" s="714" t="s">
        <v>5596</v>
      </c>
      <c r="C538" s="718">
        <v>14910.48</v>
      </c>
    </row>
    <row r="539" ht="15.75" customHeight="1">
      <c r="A539" s="713" t="s">
        <v>1037</v>
      </c>
      <c r="B539" s="714" t="s">
        <v>5568</v>
      </c>
      <c r="C539" s="718">
        <v>14756.46</v>
      </c>
    </row>
    <row r="540" ht="15.75" customHeight="1">
      <c r="A540" s="713" t="s">
        <v>585</v>
      </c>
      <c r="B540" s="714" t="s">
        <v>5733</v>
      </c>
      <c r="C540" s="718">
        <v>14563.46</v>
      </c>
    </row>
    <row r="541" ht="15.75" customHeight="1">
      <c r="A541" s="713" t="s">
        <v>744</v>
      </c>
      <c r="B541" s="714" t="s">
        <v>5541</v>
      </c>
      <c r="C541" s="718">
        <v>14282.91</v>
      </c>
    </row>
    <row r="542" ht="15.75" customHeight="1">
      <c r="A542" s="713" t="s">
        <v>391</v>
      </c>
      <c r="B542" s="714" t="s">
        <v>5619</v>
      </c>
      <c r="C542" s="718">
        <v>12231.43</v>
      </c>
    </row>
    <row r="543" ht="15.75" customHeight="1">
      <c r="A543" s="713" t="s">
        <v>2189</v>
      </c>
      <c r="B543" s="714" t="s">
        <v>5671</v>
      </c>
      <c r="C543" s="718">
        <v>12111.32</v>
      </c>
    </row>
    <row r="544" ht="15.75" customHeight="1">
      <c r="A544" s="713" t="s">
        <v>960</v>
      </c>
      <c r="B544" s="714" t="s">
        <v>5513</v>
      </c>
      <c r="C544" s="718">
        <v>11733.23</v>
      </c>
    </row>
    <row r="545" ht="15.75" customHeight="1">
      <c r="A545" s="713" t="s">
        <v>1825</v>
      </c>
      <c r="B545" s="714" t="s">
        <v>5734</v>
      </c>
      <c r="C545" s="718">
        <v>11624.85</v>
      </c>
    </row>
    <row r="546" ht="15.75" customHeight="1">
      <c r="A546" s="713" t="s">
        <v>1795</v>
      </c>
      <c r="B546" s="714" t="s">
        <v>5735</v>
      </c>
      <c r="C546" s="718">
        <v>11624.85</v>
      </c>
    </row>
    <row r="547" ht="15.75" customHeight="1">
      <c r="A547" s="713" t="s">
        <v>1573</v>
      </c>
      <c r="B547" s="714" t="s">
        <v>5425</v>
      </c>
      <c r="C547" s="718">
        <v>11593.31</v>
      </c>
    </row>
    <row r="548" ht="15.75" customHeight="1">
      <c r="A548" s="713" t="s">
        <v>5736</v>
      </c>
      <c r="B548" s="714" t="s">
        <v>5737</v>
      </c>
      <c r="C548" s="718">
        <v>10597.09</v>
      </c>
    </row>
    <row r="549" ht="15.75" customHeight="1">
      <c r="A549" s="713" t="s">
        <v>1589</v>
      </c>
      <c r="B549" s="714" t="s">
        <v>5473</v>
      </c>
      <c r="C549" s="718">
        <v>10562.39</v>
      </c>
    </row>
    <row r="550" ht="15.75" customHeight="1">
      <c r="A550" s="713" t="s">
        <v>147</v>
      </c>
      <c r="B550" s="714" t="s">
        <v>5533</v>
      </c>
      <c r="C550" s="718">
        <v>10014.06</v>
      </c>
    </row>
    <row r="551" ht="15.75" customHeight="1">
      <c r="A551" s="713" t="s">
        <v>2186</v>
      </c>
      <c r="B551" s="714" t="s">
        <v>5671</v>
      </c>
      <c r="C551" s="718">
        <v>10012.89</v>
      </c>
    </row>
    <row r="552" ht="15.75" customHeight="1">
      <c r="A552" s="713" t="s">
        <v>1184</v>
      </c>
      <c r="B552" s="714" t="s">
        <v>5395</v>
      </c>
      <c r="C552" s="718">
        <v>9792.49</v>
      </c>
    </row>
    <row r="553" ht="15.75" customHeight="1">
      <c r="A553" s="713" t="s">
        <v>1024</v>
      </c>
      <c r="B553" s="714" t="s">
        <v>5568</v>
      </c>
      <c r="C553" s="718">
        <v>9323.73</v>
      </c>
    </row>
    <row r="554" ht="15.75" customHeight="1">
      <c r="A554" s="713" t="s">
        <v>5738</v>
      </c>
      <c r="B554" s="714" t="s">
        <v>5435</v>
      </c>
      <c r="C554" s="718">
        <v>9014.33</v>
      </c>
    </row>
    <row r="555" ht="15.75" customHeight="1">
      <c r="A555" s="713" t="s">
        <v>5739</v>
      </c>
      <c r="B555" s="714" t="s">
        <v>5740</v>
      </c>
      <c r="C555" s="718">
        <v>8337.32</v>
      </c>
    </row>
    <row r="556" ht="15.75" customHeight="1">
      <c r="A556" s="713" t="s">
        <v>2247</v>
      </c>
      <c r="B556" s="714" t="s">
        <v>5741</v>
      </c>
      <c r="C556" s="718">
        <v>7804.2</v>
      </c>
    </row>
    <row r="557" ht="15.75" customHeight="1">
      <c r="A557" s="713" t="s">
        <v>2431</v>
      </c>
      <c r="B557" s="714" t="s">
        <v>5742</v>
      </c>
      <c r="C557" s="718">
        <v>7463.4</v>
      </c>
    </row>
    <row r="558" ht="15.75" customHeight="1">
      <c r="A558" s="713" t="s">
        <v>397</v>
      </c>
      <c r="B558" s="714" t="s">
        <v>5619</v>
      </c>
      <c r="C558" s="718">
        <v>7328.56</v>
      </c>
    </row>
    <row r="559" ht="15.75" customHeight="1">
      <c r="A559" s="713" t="s">
        <v>1350</v>
      </c>
      <c r="B559" s="714" t="s">
        <v>5668</v>
      </c>
      <c r="C559" s="718">
        <v>7042.72</v>
      </c>
    </row>
    <row r="560" ht="15.75" customHeight="1">
      <c r="A560" s="713" t="s">
        <v>2336</v>
      </c>
      <c r="B560" s="714" t="s">
        <v>5743</v>
      </c>
      <c r="C560" s="718">
        <v>6992.56</v>
      </c>
    </row>
    <row r="561" ht="15.75" customHeight="1">
      <c r="A561" s="713" t="s">
        <v>1357</v>
      </c>
      <c r="B561" s="714" t="s">
        <v>5744</v>
      </c>
      <c r="C561" s="718">
        <v>5730.91</v>
      </c>
    </row>
    <row r="562" ht="15.75" customHeight="1">
      <c r="A562" s="713" t="s">
        <v>5745</v>
      </c>
      <c r="B562" s="714" t="s">
        <v>5442</v>
      </c>
      <c r="C562" s="718">
        <v>5212.32</v>
      </c>
    </row>
    <row r="563" ht="15.75" customHeight="1">
      <c r="A563" s="713" t="s">
        <v>5746</v>
      </c>
      <c r="B563" s="714" t="s">
        <v>5747</v>
      </c>
      <c r="C563" s="718">
        <v>4552.99</v>
      </c>
    </row>
    <row r="564" ht="15.75" customHeight="1">
      <c r="A564" s="713" t="s">
        <v>295</v>
      </c>
      <c r="B564" s="714" t="s">
        <v>5511</v>
      </c>
      <c r="C564" s="718">
        <v>4170.34</v>
      </c>
    </row>
    <row r="565" ht="15.75" customHeight="1">
      <c r="A565" s="713" t="s">
        <v>1884</v>
      </c>
      <c r="B565" s="714" t="s">
        <v>5748</v>
      </c>
      <c r="C565" s="718">
        <v>3707.77</v>
      </c>
    </row>
    <row r="566" ht="15.75" customHeight="1">
      <c r="A566" s="713" t="s">
        <v>1580</v>
      </c>
      <c r="B566" s="714" t="s">
        <v>5473</v>
      </c>
      <c r="C566" s="718">
        <v>3675.76</v>
      </c>
    </row>
    <row r="567" ht="15.75" customHeight="1">
      <c r="A567" s="713" t="s">
        <v>5749</v>
      </c>
      <c r="B567" s="714" t="s">
        <v>5425</v>
      </c>
      <c r="C567" s="718">
        <v>3408.82</v>
      </c>
    </row>
    <row r="568" ht="15.75" customHeight="1">
      <c r="A568" s="713" t="s">
        <v>119</v>
      </c>
      <c r="B568" s="714" t="s">
        <v>5750</v>
      </c>
      <c r="C568" s="718">
        <v>3318.33</v>
      </c>
    </row>
    <row r="569" ht="15.75" customHeight="1">
      <c r="A569" s="713" t="s">
        <v>1852</v>
      </c>
      <c r="B569" s="714" t="s">
        <v>5648</v>
      </c>
      <c r="C569" s="718">
        <v>3270.15</v>
      </c>
    </row>
    <row r="570" ht="15.75" customHeight="1">
      <c r="A570" s="713" t="s">
        <v>2238</v>
      </c>
      <c r="B570" s="714" t="s">
        <v>5512</v>
      </c>
      <c r="C570" s="718">
        <v>3034.37</v>
      </c>
    </row>
    <row r="571" ht="15.75" customHeight="1">
      <c r="A571" s="713" t="s">
        <v>5751</v>
      </c>
      <c r="B571" s="714" t="s">
        <v>5525</v>
      </c>
      <c r="C571" s="718">
        <v>2884.22</v>
      </c>
    </row>
    <row r="572" ht="15.75" customHeight="1">
      <c r="A572" s="713" t="s">
        <v>450</v>
      </c>
      <c r="B572" s="714" t="s">
        <v>5428</v>
      </c>
      <c r="C572" s="718">
        <v>2864.11</v>
      </c>
    </row>
    <row r="573" ht="15.75" customHeight="1">
      <c r="A573" s="713" t="s">
        <v>1154</v>
      </c>
      <c r="B573" s="714" t="s">
        <v>5552</v>
      </c>
      <c r="C573" s="718">
        <v>2534.56</v>
      </c>
    </row>
    <row r="574" ht="15.75" customHeight="1">
      <c r="A574" s="713" t="s">
        <v>5752</v>
      </c>
      <c r="B574" s="714" t="s">
        <v>5519</v>
      </c>
      <c r="C574" s="718">
        <v>2406.81</v>
      </c>
    </row>
    <row r="575" ht="15.75" customHeight="1">
      <c r="A575" s="713" t="s">
        <v>1605</v>
      </c>
      <c r="B575" s="714" t="s">
        <v>5753</v>
      </c>
      <c r="C575" s="718">
        <v>2367.07</v>
      </c>
    </row>
    <row r="576" ht="15.75" customHeight="1">
      <c r="A576" s="713" t="s">
        <v>796</v>
      </c>
      <c r="B576" s="714" t="s">
        <v>5415</v>
      </c>
      <c r="C576" s="718">
        <v>1491.31</v>
      </c>
    </row>
    <row r="577" ht="15.75" customHeight="1">
      <c r="A577" s="713" t="s">
        <v>2097</v>
      </c>
      <c r="B577" s="714" t="s">
        <v>5689</v>
      </c>
      <c r="C577" s="718">
        <v>1302.82</v>
      </c>
    </row>
    <row r="578" ht="15.75" customHeight="1">
      <c r="A578" s="713" t="s">
        <v>742</v>
      </c>
      <c r="B578" s="714" t="s">
        <v>5541</v>
      </c>
      <c r="C578" s="718">
        <v>1265.69</v>
      </c>
    </row>
    <row r="579" ht="15.75" customHeight="1">
      <c r="A579" s="713" t="s">
        <v>1887</v>
      </c>
      <c r="B579" s="714" t="s">
        <v>5754</v>
      </c>
      <c r="C579" s="718">
        <v>1130.99</v>
      </c>
    </row>
    <row r="580" ht="15.75" customHeight="1">
      <c r="A580" s="713" t="s">
        <v>5755</v>
      </c>
      <c r="B580" s="714" t="s">
        <v>5756</v>
      </c>
      <c r="C580" s="718">
        <v>1128.38</v>
      </c>
    </row>
    <row r="581" ht="15.75" customHeight="1">
      <c r="A581" s="713" t="s">
        <v>675</v>
      </c>
      <c r="B581" s="714" t="s">
        <v>5652</v>
      </c>
      <c r="C581" s="718">
        <v>1125.65</v>
      </c>
    </row>
    <row r="582" ht="15.75" customHeight="1">
      <c r="A582" s="713" t="s">
        <v>2056</v>
      </c>
      <c r="B582" s="714" t="s">
        <v>5419</v>
      </c>
      <c r="C582" s="718">
        <v>967.08</v>
      </c>
    </row>
    <row r="583" ht="15.75" customHeight="1">
      <c r="A583" s="713" t="s">
        <v>285</v>
      </c>
      <c r="B583" s="714" t="s">
        <v>5452</v>
      </c>
      <c r="C583" s="718">
        <v>910.15</v>
      </c>
    </row>
    <row r="584" ht="15.75" customHeight="1">
      <c r="A584" s="713" t="s">
        <v>2193</v>
      </c>
      <c r="B584" s="714" t="s">
        <v>5671</v>
      </c>
      <c r="C584" s="718">
        <v>902.31</v>
      </c>
    </row>
    <row r="585" ht="15.75" customHeight="1">
      <c r="A585" s="713" t="s">
        <v>2100</v>
      </c>
      <c r="B585" s="714" t="s">
        <v>5689</v>
      </c>
      <c r="C585" s="718">
        <v>776.49</v>
      </c>
    </row>
    <row r="586" ht="15.75" customHeight="1">
      <c r="A586" s="713" t="s">
        <v>539</v>
      </c>
      <c r="B586" s="714" t="s">
        <v>5720</v>
      </c>
      <c r="C586" s="718">
        <v>733.38</v>
      </c>
    </row>
    <row r="587" ht="15.75" customHeight="1">
      <c r="A587" s="713" t="s">
        <v>5757</v>
      </c>
      <c r="B587" s="714" t="s">
        <v>5507</v>
      </c>
      <c r="C587" s="718">
        <v>711.42</v>
      </c>
    </row>
    <row r="588" ht="15.75" customHeight="1">
      <c r="A588" s="713" t="s">
        <v>5758</v>
      </c>
      <c r="B588" s="714" t="s">
        <v>5507</v>
      </c>
      <c r="C588" s="718">
        <v>705.5</v>
      </c>
    </row>
    <row r="589" ht="15.75" customHeight="1">
      <c r="A589" s="713" t="s">
        <v>5759</v>
      </c>
      <c r="B589" s="714" t="s">
        <v>5760</v>
      </c>
      <c r="C589" s="718">
        <v>702.84</v>
      </c>
    </row>
    <row r="590" ht="15.75" customHeight="1">
      <c r="A590" s="713" t="s">
        <v>138</v>
      </c>
      <c r="B590" s="714" t="s">
        <v>5533</v>
      </c>
      <c r="C590" s="718">
        <v>556.19</v>
      </c>
    </row>
    <row r="591" ht="15.75" customHeight="1">
      <c r="A591" s="713" t="s">
        <v>226</v>
      </c>
      <c r="B591" s="714" t="s">
        <v>5459</v>
      </c>
      <c r="C591" s="718">
        <v>461.3</v>
      </c>
    </row>
    <row r="592" ht="15.75" customHeight="1">
      <c r="A592" s="713" t="s">
        <v>1698</v>
      </c>
      <c r="B592" s="714" t="s">
        <v>5510</v>
      </c>
      <c r="C592" s="718">
        <v>454.5</v>
      </c>
    </row>
    <row r="593" ht="15.75" customHeight="1">
      <c r="A593" s="713" t="s">
        <v>1246</v>
      </c>
      <c r="B593" s="714" t="s">
        <v>5761</v>
      </c>
      <c r="C593" s="718">
        <v>435.94</v>
      </c>
    </row>
    <row r="594" ht="15.75" customHeight="1">
      <c r="A594" s="713" t="s">
        <v>1562</v>
      </c>
      <c r="B594" s="714" t="s">
        <v>5566</v>
      </c>
      <c r="C594" s="718">
        <v>417.37</v>
      </c>
    </row>
    <row r="595" ht="15.75" customHeight="1">
      <c r="A595" s="713" t="s">
        <v>2137</v>
      </c>
      <c r="B595" s="714" t="s">
        <v>5437</v>
      </c>
      <c r="C595" s="718">
        <v>367.42</v>
      </c>
    </row>
    <row r="596" ht="15.75" customHeight="1">
      <c r="A596" s="713" t="s">
        <v>380</v>
      </c>
      <c r="B596" s="714" t="s">
        <v>5762</v>
      </c>
      <c r="C596" s="718">
        <v>300.28</v>
      </c>
    </row>
    <row r="597" ht="15.75" customHeight="1">
      <c r="A597" s="713" t="s">
        <v>1558</v>
      </c>
      <c r="B597" s="714" t="s">
        <v>5566</v>
      </c>
      <c r="C597" s="718">
        <v>263.83</v>
      </c>
    </row>
    <row r="598" ht="15.75" customHeight="1">
      <c r="A598" s="713" t="s">
        <v>2235</v>
      </c>
      <c r="B598" s="714" t="s">
        <v>5763</v>
      </c>
      <c r="C598" s="718">
        <v>253.04</v>
      </c>
    </row>
    <row r="599" ht="15.75" customHeight="1">
      <c r="A599" s="713" t="s">
        <v>1116</v>
      </c>
      <c r="B599" s="714" t="s">
        <v>5417</v>
      </c>
      <c r="C599" s="718">
        <v>230.8</v>
      </c>
    </row>
    <row r="600" ht="15.75" customHeight="1">
      <c r="A600" s="713" t="s">
        <v>1417</v>
      </c>
      <c r="B600" s="714" t="s">
        <v>5764</v>
      </c>
      <c r="C600" s="718">
        <v>224.34</v>
      </c>
    </row>
    <row r="601" ht="15.75" customHeight="1">
      <c r="A601" s="713" t="s">
        <v>700</v>
      </c>
      <c r="B601" s="714" t="s">
        <v>5414</v>
      </c>
      <c r="C601" s="718">
        <v>213.25</v>
      </c>
    </row>
    <row r="602" ht="15.75" customHeight="1">
      <c r="A602" s="713" t="s">
        <v>2494</v>
      </c>
      <c r="B602" s="714" t="s">
        <v>5765</v>
      </c>
      <c r="C602" s="718">
        <v>174.68</v>
      </c>
    </row>
    <row r="603" ht="15.75" customHeight="1">
      <c r="A603" s="713" t="s">
        <v>262</v>
      </c>
      <c r="B603" s="714" t="s">
        <v>5459</v>
      </c>
      <c r="C603" s="718">
        <v>171.31</v>
      </c>
    </row>
    <row r="604" ht="15.75" customHeight="1">
      <c r="A604" s="713" t="s">
        <v>5766</v>
      </c>
      <c r="B604" s="714" t="s">
        <v>5674</v>
      </c>
      <c r="C604" s="718">
        <v>163.69</v>
      </c>
    </row>
    <row r="605" ht="15.75" customHeight="1">
      <c r="A605" s="713" t="s">
        <v>1107</v>
      </c>
      <c r="B605" s="714" t="s">
        <v>5417</v>
      </c>
      <c r="C605" s="718">
        <v>148.78</v>
      </c>
    </row>
    <row r="606" ht="15.75" customHeight="1">
      <c r="A606" s="713" t="s">
        <v>2231</v>
      </c>
      <c r="B606" s="714" t="s">
        <v>5530</v>
      </c>
      <c r="C606" s="718">
        <v>143.56</v>
      </c>
    </row>
    <row r="607" ht="15.75" customHeight="1">
      <c r="A607" s="713" t="s">
        <v>1011</v>
      </c>
      <c r="B607" s="714" t="s">
        <v>5767</v>
      </c>
      <c r="C607" s="718">
        <v>140.56</v>
      </c>
    </row>
    <row r="608" ht="15.75" customHeight="1">
      <c r="A608" s="713" t="s">
        <v>560</v>
      </c>
      <c r="B608" s="714" t="s">
        <v>5666</v>
      </c>
      <c r="C608" s="718">
        <v>112.72</v>
      </c>
    </row>
    <row r="609" ht="15.75" customHeight="1">
      <c r="A609" s="713" t="s">
        <v>1790</v>
      </c>
      <c r="B609" s="714" t="s">
        <v>5440</v>
      </c>
      <c r="C609" s="718">
        <v>94.24</v>
      </c>
    </row>
    <row r="610" ht="15.75" customHeight="1">
      <c r="A610" s="713" t="s">
        <v>1257</v>
      </c>
      <c r="B610" s="714" t="s">
        <v>5545</v>
      </c>
      <c r="C610" s="718">
        <v>86.38</v>
      </c>
    </row>
    <row r="611" ht="15.75" customHeight="1">
      <c r="A611" s="713" t="s">
        <v>1672</v>
      </c>
      <c r="B611" s="714" t="s">
        <v>5457</v>
      </c>
      <c r="C611" s="718">
        <v>68.43</v>
      </c>
    </row>
    <row r="612" ht="15.75" customHeight="1">
      <c r="A612" s="713" t="s">
        <v>964</v>
      </c>
      <c r="B612" s="714" t="s">
        <v>5513</v>
      </c>
      <c r="C612" s="718">
        <v>51.44</v>
      </c>
    </row>
    <row r="613" ht="15.75" customHeight="1">
      <c r="A613" s="713" t="s">
        <v>2259</v>
      </c>
      <c r="B613" s="714" t="s">
        <v>5768</v>
      </c>
      <c r="C613" s="718">
        <v>50.29</v>
      </c>
    </row>
    <row r="614" ht="15.75" customHeight="1">
      <c r="A614" s="713" t="s">
        <v>5769</v>
      </c>
      <c r="B614" s="714" t="s">
        <v>5672</v>
      </c>
      <c r="C614" s="718">
        <v>50.0</v>
      </c>
    </row>
    <row r="615" ht="15.75" customHeight="1">
      <c r="A615" s="713" t="s">
        <v>2207</v>
      </c>
      <c r="B615" s="714" t="s">
        <v>5770</v>
      </c>
      <c r="C615" s="718">
        <v>39.91</v>
      </c>
    </row>
    <row r="616" ht="15.75" customHeight="1">
      <c r="A616" s="713" t="s">
        <v>1633</v>
      </c>
      <c r="B616" s="714" t="s">
        <v>5423</v>
      </c>
      <c r="C616" s="718">
        <v>35.29</v>
      </c>
    </row>
    <row r="617" ht="15.75" customHeight="1">
      <c r="A617" s="713" t="s">
        <v>2159</v>
      </c>
      <c r="B617" s="714" t="s">
        <v>5631</v>
      </c>
      <c r="C617" s="718">
        <v>33.7</v>
      </c>
    </row>
    <row r="618" ht="15.75" customHeight="1">
      <c r="A618" s="713" t="s">
        <v>1448</v>
      </c>
      <c r="B618" s="714" t="s">
        <v>5771</v>
      </c>
      <c r="C618" s="718">
        <v>30.02</v>
      </c>
    </row>
    <row r="619" ht="15.75" customHeight="1">
      <c r="A619" s="713" t="s">
        <v>309</v>
      </c>
      <c r="B619" s="714" t="s">
        <v>5772</v>
      </c>
      <c r="C619" s="718">
        <v>28.73</v>
      </c>
    </row>
    <row r="620" ht="15.75" customHeight="1">
      <c r="A620" s="713" t="s">
        <v>2491</v>
      </c>
      <c r="B620" s="714" t="s">
        <v>5773</v>
      </c>
      <c r="C620" s="718">
        <v>20.89</v>
      </c>
    </row>
    <row r="621" ht="15.75" customHeight="1">
      <c r="A621" s="713" t="s">
        <v>1754</v>
      </c>
      <c r="B621" s="714" t="s">
        <v>5405</v>
      </c>
      <c r="C621" s="718">
        <v>20.75</v>
      </c>
    </row>
    <row r="622" ht="15.75" customHeight="1">
      <c r="A622" s="713" t="s">
        <v>1043</v>
      </c>
      <c r="B622" s="714" t="s">
        <v>5568</v>
      </c>
      <c r="C622" s="718">
        <v>19.2</v>
      </c>
    </row>
    <row r="623" ht="15.75" customHeight="1">
      <c r="A623" s="713" t="s">
        <v>211</v>
      </c>
      <c r="B623" s="714" t="s">
        <v>5774</v>
      </c>
      <c r="C623" s="718">
        <v>18.77</v>
      </c>
    </row>
    <row r="624" ht="15.75" customHeight="1">
      <c r="A624" s="713" t="s">
        <v>2367</v>
      </c>
      <c r="B624" s="714" t="s">
        <v>5571</v>
      </c>
      <c r="C624" s="718">
        <v>18.37</v>
      </c>
    </row>
    <row r="625" ht="15.75" customHeight="1">
      <c r="A625" s="713" t="s">
        <v>2476</v>
      </c>
      <c r="B625" s="714" t="s">
        <v>5775</v>
      </c>
      <c r="C625" s="718">
        <v>14.67</v>
      </c>
    </row>
    <row r="626" ht="15.75" customHeight="1">
      <c r="A626" s="713" t="s">
        <v>1683</v>
      </c>
      <c r="B626" s="714" t="s">
        <v>5457</v>
      </c>
      <c r="C626" s="718">
        <v>10.89</v>
      </c>
    </row>
    <row r="627" ht="15.75" customHeight="1">
      <c r="A627" s="713" t="s">
        <v>533</v>
      </c>
      <c r="B627" s="714" t="s">
        <v>5720</v>
      </c>
      <c r="C627" s="718">
        <v>10.0</v>
      </c>
    </row>
    <row r="628" ht="15.75" customHeight="1">
      <c r="A628" s="713" t="s">
        <v>1004</v>
      </c>
      <c r="B628" s="714" t="s">
        <v>5776</v>
      </c>
      <c r="C628" s="718">
        <v>9.77</v>
      </c>
    </row>
    <row r="629" ht="15.75" customHeight="1">
      <c r="A629" s="713" t="s">
        <v>1279</v>
      </c>
      <c r="B629" s="714" t="s">
        <v>5545</v>
      </c>
      <c r="C629" s="718">
        <v>5.55</v>
      </c>
    </row>
    <row r="630" ht="15.75" customHeight="1">
      <c r="A630" s="713" t="s">
        <v>1700</v>
      </c>
      <c r="B630" s="714" t="s">
        <v>5510</v>
      </c>
      <c r="C630" s="718">
        <v>4.4</v>
      </c>
    </row>
    <row r="631" ht="15.75" customHeight="1">
      <c r="A631" s="713" t="s">
        <v>179</v>
      </c>
      <c r="B631" s="714" t="s">
        <v>5674</v>
      </c>
      <c r="C631" s="718">
        <v>1.7</v>
      </c>
    </row>
    <row r="632" ht="15.75" customHeight="1">
      <c r="A632" s="713" t="s">
        <v>243</v>
      </c>
      <c r="B632" s="714" t="s">
        <v>5459</v>
      </c>
      <c r="C632" s="718">
        <v>1.61</v>
      </c>
    </row>
    <row r="633" ht="15.75" customHeight="1">
      <c r="A633" s="713" t="s">
        <v>1113</v>
      </c>
      <c r="B633" s="714" t="s">
        <v>5417</v>
      </c>
      <c r="C633" s="718">
        <v>1.1</v>
      </c>
    </row>
    <row r="634" ht="15.75" customHeight="1">
      <c r="A634" s="713" t="s">
        <v>1147</v>
      </c>
      <c r="B634" s="714" t="s">
        <v>5777</v>
      </c>
      <c r="C634" s="718">
        <v>0.86</v>
      </c>
    </row>
    <row r="635" ht="15.75" customHeight="1">
      <c r="A635" s="713" t="s">
        <v>443</v>
      </c>
      <c r="B635" s="714" t="s">
        <v>5778</v>
      </c>
      <c r="C635" s="718">
        <v>0.78</v>
      </c>
    </row>
    <row r="636" ht="15.75" customHeight="1">
      <c r="A636" s="713" t="s">
        <v>668</v>
      </c>
      <c r="B636" s="714" t="s">
        <v>5779</v>
      </c>
      <c r="C636" s="718">
        <v>0.62</v>
      </c>
    </row>
    <row r="637" ht="15.75" customHeight="1">
      <c r="A637" s="713" t="s">
        <v>1219</v>
      </c>
      <c r="B637" s="714" t="s">
        <v>5710</v>
      </c>
      <c r="C637" s="718">
        <v>0.39</v>
      </c>
    </row>
    <row r="638" ht="15.75" customHeight="1">
      <c r="A638" s="713" t="s">
        <v>754</v>
      </c>
      <c r="B638" s="714" t="s">
        <v>5780</v>
      </c>
      <c r="C638" s="718">
        <v>0.29</v>
      </c>
    </row>
    <row r="639" ht="15.75" customHeight="1">
      <c r="A639" s="713" t="s">
        <v>1536</v>
      </c>
      <c r="B639" s="714" t="s">
        <v>5644</v>
      </c>
      <c r="C639" s="718">
        <v>0.17</v>
      </c>
    </row>
    <row r="640" ht="15.75" customHeight="1">
      <c r="A640" s="713" t="s">
        <v>2082</v>
      </c>
      <c r="B640" s="714" t="s">
        <v>5781</v>
      </c>
      <c r="C640" s="718">
        <v>0.16</v>
      </c>
    </row>
    <row r="641" ht="15.75" customHeight="1">
      <c r="A641" s="713" t="s">
        <v>1272</v>
      </c>
      <c r="B641" s="714" t="s">
        <v>5545</v>
      </c>
      <c r="C641" s="718">
        <v>0.15</v>
      </c>
    </row>
    <row r="642" ht="15.75" customHeight="1">
      <c r="A642" s="713" t="s">
        <v>1868</v>
      </c>
      <c r="B642" s="714" t="s">
        <v>5487</v>
      </c>
      <c r="C642" s="718">
        <v>0.14</v>
      </c>
    </row>
    <row r="643" ht="15.75" customHeight="1">
      <c r="A643" s="713" t="s">
        <v>1031</v>
      </c>
      <c r="B643" s="714" t="s">
        <v>5568</v>
      </c>
      <c r="C643" s="718">
        <v>0.09</v>
      </c>
    </row>
    <row r="644" ht="15.75" customHeight="1">
      <c r="A644" s="713" t="s">
        <v>1125</v>
      </c>
      <c r="B644" s="714" t="s">
        <v>5417</v>
      </c>
      <c r="C644" s="718">
        <v>0.01</v>
      </c>
    </row>
    <row r="645" ht="15.75" customHeight="1">
      <c r="A645" s="713" t="s">
        <v>2437</v>
      </c>
      <c r="B645" s="714" t="s">
        <v>5782</v>
      </c>
      <c r="C645" s="718">
        <v>0.01</v>
      </c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5783</v>
      </c>
      <c r="C1" s="722">
        <v>0.0</v>
      </c>
    </row>
    <row r="2">
      <c r="A2" s="720">
        <v>6852608.0</v>
      </c>
      <c r="B2" s="721" t="s">
        <v>5784</v>
      </c>
      <c r="C2" s="722">
        <v>0.0</v>
      </c>
    </row>
    <row r="3">
      <c r="A3" s="720">
        <v>226343.0</v>
      </c>
      <c r="B3" s="721" t="s">
        <v>5785</v>
      </c>
      <c r="C3" s="722">
        <v>0.0</v>
      </c>
    </row>
    <row r="4">
      <c r="A4" s="720">
        <v>6188251.0</v>
      </c>
      <c r="B4" s="721" t="s">
        <v>5786</v>
      </c>
      <c r="C4" s="722">
        <v>0.0</v>
      </c>
    </row>
    <row r="5">
      <c r="A5" s="720">
        <v>4841428.0</v>
      </c>
      <c r="B5" s="721" t="s">
        <v>5787</v>
      </c>
      <c r="C5" s="722">
        <v>0.0</v>
      </c>
    </row>
    <row r="6">
      <c r="A6" s="720">
        <v>2096281.0</v>
      </c>
      <c r="B6" s="721" t="s">
        <v>5788</v>
      </c>
      <c r="C6" s="722">
        <v>341628.73</v>
      </c>
    </row>
    <row r="7">
      <c r="A7" s="720">
        <v>4848711.0</v>
      </c>
      <c r="B7" s="721" t="s">
        <v>5789</v>
      </c>
      <c r="C7" s="722">
        <v>0.0</v>
      </c>
    </row>
    <row r="8">
      <c r="A8" s="720">
        <v>4783402.0</v>
      </c>
      <c r="B8" s="721" t="s">
        <v>5790</v>
      </c>
      <c r="C8" s="722">
        <v>0.0</v>
      </c>
    </row>
    <row r="9">
      <c r="A9" s="720">
        <v>7783008.0</v>
      </c>
      <c r="B9" s="721" t="s">
        <v>5791</v>
      </c>
      <c r="C9" s="722">
        <v>0.0</v>
      </c>
    </row>
    <row r="10">
      <c r="A10" s="720">
        <v>4831456.0</v>
      </c>
      <c r="B10" s="721" t="s">
        <v>5792</v>
      </c>
      <c r="C10" s="722">
        <v>0.0</v>
      </c>
    </row>
    <row r="11">
      <c r="A11" s="720">
        <v>447631.0</v>
      </c>
      <c r="B11" s="721" t="s">
        <v>5793</v>
      </c>
      <c r="C11" s="722">
        <v>0.0</v>
      </c>
    </row>
    <row r="12">
      <c r="A12" s="720">
        <v>4805165.0</v>
      </c>
      <c r="B12" s="721" t="s">
        <v>5794</v>
      </c>
      <c r="C12" s="722">
        <v>2563.59</v>
      </c>
    </row>
    <row r="13">
      <c r="A13" s="720">
        <v>4358218.0</v>
      </c>
      <c r="B13" s="721" t="s">
        <v>5795</v>
      </c>
      <c r="C13" s="722">
        <v>0.0</v>
      </c>
    </row>
    <row r="14">
      <c r="A14" s="720">
        <v>58954.0</v>
      </c>
      <c r="B14" s="721" t="s">
        <v>5796</v>
      </c>
      <c r="C14" s="722">
        <v>154434.58</v>
      </c>
    </row>
    <row r="15">
      <c r="A15" s="720">
        <v>4598320.0</v>
      </c>
      <c r="B15" s="721" t="s">
        <v>5797</v>
      </c>
      <c r="C15" s="722">
        <v>0.0</v>
      </c>
    </row>
    <row r="16">
      <c r="A16" s="720">
        <v>3774100.0</v>
      </c>
      <c r="B16" s="721" t="s">
        <v>5798</v>
      </c>
      <c r="C16" s="722">
        <v>0.0</v>
      </c>
    </row>
    <row r="17">
      <c r="A17" s="720">
        <v>4652696.0</v>
      </c>
      <c r="B17" s="721" t="s">
        <v>5799</v>
      </c>
      <c r="C17" s="722">
        <v>63222.06</v>
      </c>
    </row>
    <row r="18">
      <c r="A18" s="720">
        <v>6032020.0</v>
      </c>
      <c r="B18" s="721" t="s">
        <v>5800</v>
      </c>
      <c r="C18" s="722">
        <v>0.0</v>
      </c>
    </row>
    <row r="19">
      <c r="A19" s="720">
        <v>4988368.0</v>
      </c>
      <c r="B19" s="721" t="s">
        <v>5801</v>
      </c>
      <c r="C19" s="722">
        <v>106000.54</v>
      </c>
    </row>
    <row r="20">
      <c r="A20" s="720">
        <v>4416642.0</v>
      </c>
      <c r="B20" s="721" t="s">
        <v>5802</v>
      </c>
      <c r="C20" s="722">
        <v>0.0</v>
      </c>
    </row>
    <row r="21">
      <c r="A21" s="720">
        <v>4903270.0</v>
      </c>
      <c r="B21" s="721" t="s">
        <v>5803</v>
      </c>
      <c r="C21" s="722">
        <v>0.0</v>
      </c>
    </row>
    <row r="22">
      <c r="A22" s="720">
        <v>8155858.0</v>
      </c>
      <c r="B22" s="721" t="s">
        <v>5804</v>
      </c>
      <c r="C22" s="722">
        <v>0.0</v>
      </c>
    </row>
    <row r="23">
      <c r="A23" s="720">
        <v>5661723.0</v>
      </c>
      <c r="B23" s="721" t="s">
        <v>5805</v>
      </c>
      <c r="C23" s="722">
        <v>0.0</v>
      </c>
    </row>
    <row r="24">
      <c r="A24" s="720">
        <v>4459682.0</v>
      </c>
      <c r="B24" s="721" t="s">
        <v>5806</v>
      </c>
      <c r="C24" s="722">
        <v>239.21</v>
      </c>
    </row>
    <row r="25">
      <c r="A25" s="720">
        <v>8233833.0</v>
      </c>
      <c r="B25" s="721" t="s">
        <v>5807</v>
      </c>
      <c r="C25" s="722">
        <v>0.0</v>
      </c>
    </row>
    <row r="26">
      <c r="A26" s="720">
        <v>2289902.0</v>
      </c>
      <c r="B26" s="721" t="s">
        <v>5808</v>
      </c>
      <c r="C26" s="722">
        <v>0.0</v>
      </c>
    </row>
    <row r="27">
      <c r="A27" s="720">
        <v>4398585.0</v>
      </c>
      <c r="B27" s="721" t="s">
        <v>5809</v>
      </c>
      <c r="C27" s="722">
        <v>0.0</v>
      </c>
    </row>
    <row r="28">
      <c r="A28" s="720">
        <v>2889018.0</v>
      </c>
      <c r="B28" s="721" t="s">
        <v>5810</v>
      </c>
      <c r="C28" s="722">
        <v>21397.62</v>
      </c>
    </row>
    <row r="29">
      <c r="A29" s="720">
        <v>4488691.0</v>
      </c>
      <c r="B29" s="721" t="s">
        <v>5811</v>
      </c>
      <c r="C29" s="722">
        <v>0.0</v>
      </c>
    </row>
    <row r="30">
      <c r="A30" s="720">
        <v>4793812.0</v>
      </c>
      <c r="B30" s="721" t="s">
        <v>5790</v>
      </c>
      <c r="C30" s="722">
        <v>0.0</v>
      </c>
    </row>
    <row r="31">
      <c r="A31" s="720">
        <v>4637696.0</v>
      </c>
      <c r="B31" s="721" t="s">
        <v>5812</v>
      </c>
      <c r="C31" s="722">
        <v>0.0</v>
      </c>
    </row>
    <row r="32">
      <c r="A32" s="720">
        <v>6320705.0</v>
      </c>
      <c r="B32" s="721" t="s">
        <v>5813</v>
      </c>
      <c r="C32" s="722">
        <v>0.14</v>
      </c>
    </row>
    <row r="33">
      <c r="A33" s="720">
        <v>7782720.0</v>
      </c>
      <c r="B33" s="721" t="s">
        <v>5814</v>
      </c>
      <c r="C33" s="722">
        <v>-21.91</v>
      </c>
    </row>
    <row r="34">
      <c r="A34" s="720">
        <v>7518857.0</v>
      </c>
      <c r="B34" s="721" t="s">
        <v>5815</v>
      </c>
      <c r="C34" s="722">
        <v>0.0</v>
      </c>
    </row>
    <row r="35">
      <c r="A35" s="720">
        <v>8588911.0</v>
      </c>
      <c r="B35" s="721" t="s">
        <v>5816</v>
      </c>
      <c r="C35" s="722">
        <v>0.0</v>
      </c>
    </row>
    <row r="36">
      <c r="A36" s="720">
        <v>2699859.0</v>
      </c>
      <c r="B36" s="721" t="s">
        <v>5817</v>
      </c>
      <c r="C36" s="722">
        <v>0.0</v>
      </c>
    </row>
    <row r="37">
      <c r="A37" s="720">
        <v>6480340.0</v>
      </c>
      <c r="B37" s="721" t="s">
        <v>5818</v>
      </c>
      <c r="C37" s="722">
        <v>0.0</v>
      </c>
    </row>
    <row r="38">
      <c r="A38" s="720">
        <v>8118585.0</v>
      </c>
      <c r="B38" s="721" t="s">
        <v>5819</v>
      </c>
      <c r="C38" s="722">
        <v>0.0</v>
      </c>
    </row>
    <row r="39">
      <c r="A39" s="720">
        <v>2660830.0</v>
      </c>
      <c r="B39" s="721" t="s">
        <v>5820</v>
      </c>
      <c r="C39" s="722">
        <v>0.0</v>
      </c>
    </row>
    <row r="40">
      <c r="A40" s="720">
        <v>2551563.0</v>
      </c>
      <c r="B40" s="721" t="s">
        <v>5821</v>
      </c>
      <c r="C40" s="722">
        <v>55559.82</v>
      </c>
    </row>
    <row r="41">
      <c r="A41" s="720">
        <v>4608802.0</v>
      </c>
      <c r="B41" s="721" t="s">
        <v>5822</v>
      </c>
      <c r="C41" s="722">
        <v>101644.2</v>
      </c>
    </row>
    <row r="42">
      <c r="A42" s="720">
        <v>4680045.0</v>
      </c>
      <c r="B42" s="721" t="s">
        <v>5823</v>
      </c>
      <c r="C42" s="722">
        <v>4565.1</v>
      </c>
    </row>
    <row r="43">
      <c r="A43" s="720">
        <v>4559307.0</v>
      </c>
      <c r="B43" s="721" t="s">
        <v>5824</v>
      </c>
      <c r="C43" s="722">
        <v>0.0</v>
      </c>
    </row>
    <row r="44">
      <c r="A44" s="720">
        <v>6486558.0</v>
      </c>
      <c r="B44" s="721" t="s">
        <v>5825</v>
      </c>
      <c r="C44" s="722">
        <v>146502.75</v>
      </c>
    </row>
    <row r="45">
      <c r="A45" s="720">
        <v>6029791.0</v>
      </c>
      <c r="B45" s="721" t="s">
        <v>5826</v>
      </c>
      <c r="C45" s="722">
        <v>0.0</v>
      </c>
    </row>
    <row r="46">
      <c r="A46" s="720">
        <v>4416789.0</v>
      </c>
      <c r="B46" s="721" t="s">
        <v>5827</v>
      </c>
      <c r="C46" s="722">
        <v>0.0</v>
      </c>
    </row>
    <row r="47">
      <c r="A47" s="720">
        <v>5682953.0</v>
      </c>
      <c r="B47" s="721" t="s">
        <v>5828</v>
      </c>
      <c r="C47" s="722">
        <v>52525.83</v>
      </c>
    </row>
    <row r="48">
      <c r="A48" s="720">
        <v>2214585.0</v>
      </c>
      <c r="B48" s="721" t="s">
        <v>5829</v>
      </c>
      <c r="C48" s="722">
        <v>0.0</v>
      </c>
    </row>
    <row r="49">
      <c r="A49" s="720">
        <v>7854925.0</v>
      </c>
      <c r="B49" s="721" t="s">
        <v>5830</v>
      </c>
      <c r="C49" s="722">
        <v>0.0</v>
      </c>
    </row>
    <row r="50">
      <c r="A50" s="720">
        <v>8524764.0</v>
      </c>
      <c r="B50" s="721" t="s">
        <v>5831</v>
      </c>
      <c r="C50" s="722">
        <v>0.0</v>
      </c>
    </row>
    <row r="51">
      <c r="A51" s="720">
        <v>5648950.0</v>
      </c>
      <c r="B51" s="721" t="s">
        <v>5832</v>
      </c>
      <c r="C51" s="722">
        <v>0.0</v>
      </c>
    </row>
    <row r="52">
      <c r="A52" s="720">
        <v>8023410.0</v>
      </c>
      <c r="B52" s="721" t="s">
        <v>5833</v>
      </c>
      <c r="C52" s="722">
        <v>0.0</v>
      </c>
    </row>
    <row r="53">
      <c r="A53" s="720">
        <v>7443645.0</v>
      </c>
      <c r="B53" s="721" t="s">
        <v>5834</v>
      </c>
      <c r="C53" s="722">
        <v>0.0</v>
      </c>
    </row>
    <row r="54">
      <c r="A54" s="720">
        <v>4418396.0</v>
      </c>
      <c r="B54" s="721" t="s">
        <v>5835</v>
      </c>
      <c r="C54" s="722">
        <v>0.0</v>
      </c>
    </row>
    <row r="55">
      <c r="A55" s="720">
        <v>3241823.0</v>
      </c>
      <c r="B55" s="721" t="s">
        <v>5836</v>
      </c>
      <c r="C55" s="722">
        <v>0.0</v>
      </c>
    </row>
    <row r="56">
      <c r="A56" s="720">
        <v>2720929.0</v>
      </c>
      <c r="B56" s="721" t="s">
        <v>5807</v>
      </c>
      <c r="C56" s="722">
        <v>0.0</v>
      </c>
    </row>
    <row r="57">
      <c r="A57" s="720">
        <v>6889397.0</v>
      </c>
      <c r="B57" s="721" t="s">
        <v>5837</v>
      </c>
      <c r="C57" s="722">
        <v>0.0</v>
      </c>
    </row>
    <row r="58">
      <c r="A58" s="720">
        <v>8598875.0</v>
      </c>
      <c r="B58" s="721" t="s">
        <v>5831</v>
      </c>
      <c r="C58" s="722">
        <v>0.0</v>
      </c>
    </row>
    <row r="59">
      <c r="A59" s="720">
        <v>429563.0</v>
      </c>
      <c r="B59" s="721" t="s">
        <v>5838</v>
      </c>
      <c r="C59" s="722">
        <v>0.0</v>
      </c>
    </row>
    <row r="60">
      <c r="A60" s="720">
        <v>7032839.0</v>
      </c>
      <c r="B60" s="721" t="s">
        <v>5839</v>
      </c>
      <c r="C60" s="722">
        <v>0.0</v>
      </c>
    </row>
    <row r="61">
      <c r="A61" s="720">
        <v>7667659.0</v>
      </c>
      <c r="B61" s="721" t="s">
        <v>5840</v>
      </c>
      <c r="C61" s="722">
        <v>22419.55</v>
      </c>
    </row>
    <row r="62">
      <c r="A62" s="720">
        <v>4634086.0</v>
      </c>
      <c r="B62" s="721" t="s">
        <v>5841</v>
      </c>
      <c r="C62" s="722">
        <v>0.0</v>
      </c>
    </row>
    <row r="63">
      <c r="A63" s="720">
        <v>4145752.0</v>
      </c>
      <c r="B63" s="721" t="s">
        <v>5842</v>
      </c>
      <c r="C63" s="722">
        <v>20.0</v>
      </c>
    </row>
    <row r="64">
      <c r="A64" s="720">
        <v>9215559.0</v>
      </c>
      <c r="B64" s="721" t="s">
        <v>5843</v>
      </c>
      <c r="C64" s="722">
        <v>0.0</v>
      </c>
    </row>
    <row r="65">
      <c r="A65" s="720">
        <v>4945025.0</v>
      </c>
      <c r="B65" s="721" t="s">
        <v>5844</v>
      </c>
      <c r="C65" s="722">
        <v>0.0</v>
      </c>
    </row>
    <row r="66">
      <c r="A66" s="720">
        <v>3081966.0</v>
      </c>
      <c r="B66" s="721" t="s">
        <v>5845</v>
      </c>
      <c r="C66" s="722">
        <v>0.0</v>
      </c>
    </row>
    <row r="67">
      <c r="A67" s="720">
        <v>7046512.0</v>
      </c>
      <c r="B67" s="721" t="s">
        <v>5846</v>
      </c>
      <c r="C67" s="722">
        <v>0.0</v>
      </c>
    </row>
    <row r="68">
      <c r="A68" s="720">
        <v>8742121.0</v>
      </c>
      <c r="B68" s="721" t="s">
        <v>5847</v>
      </c>
      <c r="C68" s="722">
        <v>0.0</v>
      </c>
    </row>
    <row r="69">
      <c r="A69" s="720">
        <v>8685427.0</v>
      </c>
      <c r="B69" s="721" t="s">
        <v>5848</v>
      </c>
      <c r="C69" s="722">
        <v>0.0</v>
      </c>
    </row>
    <row r="70">
      <c r="A70" s="720">
        <v>4307232.0</v>
      </c>
      <c r="B70" s="721" t="s">
        <v>5849</v>
      </c>
      <c r="C70" s="722">
        <v>0.0</v>
      </c>
    </row>
    <row r="71">
      <c r="A71" s="720">
        <v>4847953.0</v>
      </c>
      <c r="B71" s="721" t="s">
        <v>5850</v>
      </c>
      <c r="C71" s="722">
        <v>108148.44</v>
      </c>
    </row>
    <row r="72">
      <c r="A72" s="720">
        <v>4571776.0</v>
      </c>
      <c r="B72" s="721" t="s">
        <v>5851</v>
      </c>
      <c r="C72" s="722">
        <v>0.0</v>
      </c>
    </row>
    <row r="73">
      <c r="A73" s="720">
        <v>4425564.0</v>
      </c>
      <c r="B73" s="721" t="s">
        <v>5852</v>
      </c>
      <c r="C73" s="722">
        <v>0.0</v>
      </c>
    </row>
    <row r="74">
      <c r="A74" s="720">
        <v>4548330.0</v>
      </c>
      <c r="B74" s="721" t="s">
        <v>5853</v>
      </c>
      <c r="C74" s="722">
        <v>0.0</v>
      </c>
    </row>
    <row r="75">
      <c r="A75" s="720">
        <v>417444.0</v>
      </c>
      <c r="B75" s="721" t="s">
        <v>5854</v>
      </c>
      <c r="C75" s="722">
        <v>1547.29</v>
      </c>
    </row>
    <row r="76">
      <c r="A76" s="720">
        <v>515215.0</v>
      </c>
      <c r="B76" s="721" t="s">
        <v>5855</v>
      </c>
      <c r="C76" s="722">
        <v>0.0</v>
      </c>
    </row>
    <row r="77">
      <c r="A77" s="720">
        <v>4750693.0</v>
      </c>
      <c r="B77" s="721" t="s">
        <v>5856</v>
      </c>
      <c r="C77" s="722">
        <v>0.0</v>
      </c>
    </row>
    <row r="78">
      <c r="A78" s="720">
        <v>4680314.0</v>
      </c>
      <c r="B78" s="721" t="s">
        <v>5857</v>
      </c>
      <c r="C78" s="722">
        <v>0.0</v>
      </c>
    </row>
    <row r="79">
      <c r="A79" s="720">
        <v>5900668.0</v>
      </c>
      <c r="B79" s="721" t="s">
        <v>5858</v>
      </c>
      <c r="C79" s="722">
        <v>0.0</v>
      </c>
    </row>
    <row r="80">
      <c r="A80" s="720">
        <v>4859015.0</v>
      </c>
      <c r="B80" s="721" t="s">
        <v>5859</v>
      </c>
      <c r="C80" s="722">
        <v>0.0</v>
      </c>
    </row>
    <row r="81">
      <c r="A81" s="720">
        <v>4458091.0</v>
      </c>
      <c r="B81" s="721" t="s">
        <v>5860</v>
      </c>
      <c r="C81" s="722">
        <v>0.0</v>
      </c>
    </row>
    <row r="82">
      <c r="A82" s="720">
        <v>5947531.0</v>
      </c>
      <c r="B82" s="721" t="s">
        <v>5861</v>
      </c>
      <c r="C82" s="722">
        <v>0.0</v>
      </c>
    </row>
    <row r="83">
      <c r="A83" s="720">
        <v>5577.0</v>
      </c>
      <c r="B83" s="721" t="s">
        <v>5862</v>
      </c>
      <c r="C83" s="722">
        <v>0.0</v>
      </c>
    </row>
    <row r="84">
      <c r="A84" s="720">
        <v>9009694.0</v>
      </c>
      <c r="B84" s="721" t="s">
        <v>5863</v>
      </c>
      <c r="C84" s="722">
        <v>0.0</v>
      </c>
    </row>
    <row r="85">
      <c r="A85" s="720">
        <v>6582735.0</v>
      </c>
      <c r="B85" s="721" t="s">
        <v>5834</v>
      </c>
      <c r="C85" s="722">
        <v>94655.65</v>
      </c>
    </row>
    <row r="86">
      <c r="A86" s="720">
        <v>3714503.0</v>
      </c>
      <c r="B86" s="721" t="s">
        <v>5864</v>
      </c>
      <c r="C86" s="722">
        <v>0.0</v>
      </c>
    </row>
    <row r="87">
      <c r="A87" s="720">
        <v>3214407.0</v>
      </c>
      <c r="B87" s="721" t="s">
        <v>5865</v>
      </c>
      <c r="C87" s="722">
        <v>0.0</v>
      </c>
    </row>
    <row r="88">
      <c r="A88" s="720">
        <v>4085020.0</v>
      </c>
      <c r="B88" s="721" t="s">
        <v>5866</v>
      </c>
      <c r="C88" s="722">
        <v>3479.5</v>
      </c>
    </row>
    <row r="89">
      <c r="A89" s="720">
        <v>8993002.0</v>
      </c>
      <c r="B89" s="721" t="s">
        <v>5867</v>
      </c>
      <c r="C89" s="722">
        <v>0.0</v>
      </c>
    </row>
    <row r="90">
      <c r="A90" s="720">
        <v>4452023.0</v>
      </c>
      <c r="B90" s="721" t="s">
        <v>5868</v>
      </c>
      <c r="C90" s="722">
        <v>120471.54</v>
      </c>
    </row>
    <row r="91">
      <c r="A91" s="720">
        <v>5663320.0</v>
      </c>
      <c r="B91" s="721" t="s">
        <v>5820</v>
      </c>
      <c r="C91" s="722">
        <v>0.0</v>
      </c>
    </row>
    <row r="92">
      <c r="A92" s="720">
        <v>5171052.0</v>
      </c>
      <c r="B92" s="721" t="s">
        <v>5869</v>
      </c>
      <c r="C92" s="722">
        <v>83207.87</v>
      </c>
    </row>
    <row r="93">
      <c r="A93" s="720">
        <v>4442405.0</v>
      </c>
      <c r="B93" s="721" t="s">
        <v>5870</v>
      </c>
      <c r="C93" s="722">
        <v>0.14</v>
      </c>
    </row>
    <row r="94">
      <c r="A94" s="720">
        <v>4468606.0</v>
      </c>
      <c r="B94" s="721" t="s">
        <v>5819</v>
      </c>
      <c r="C94" s="722">
        <v>0.0</v>
      </c>
    </row>
    <row r="95">
      <c r="A95" s="720">
        <v>3679808.0</v>
      </c>
      <c r="B95" s="721" t="s">
        <v>5871</v>
      </c>
      <c r="C95" s="722">
        <v>0.0</v>
      </c>
    </row>
    <row r="96">
      <c r="A96" s="720">
        <v>6096787.0</v>
      </c>
      <c r="B96" s="721" t="s">
        <v>5872</v>
      </c>
      <c r="C96" s="722">
        <v>0.0</v>
      </c>
    </row>
    <row r="97">
      <c r="A97" s="720">
        <v>2089993.0</v>
      </c>
      <c r="B97" s="721" t="s">
        <v>5873</v>
      </c>
      <c r="C97" s="722">
        <v>0.0</v>
      </c>
    </row>
    <row r="98">
      <c r="A98" s="720">
        <v>4582050.0</v>
      </c>
      <c r="B98" s="721" t="s">
        <v>5874</v>
      </c>
      <c r="C98" s="722">
        <v>0.0</v>
      </c>
    </row>
    <row r="99">
      <c r="A99" s="720">
        <v>5080319.0</v>
      </c>
      <c r="B99" s="721" t="s">
        <v>5875</v>
      </c>
      <c r="C99" s="722">
        <v>0.0</v>
      </c>
    </row>
    <row r="100">
      <c r="A100" s="720">
        <v>4396977.0</v>
      </c>
      <c r="B100" s="721" t="s">
        <v>5876</v>
      </c>
      <c r="C100" s="722">
        <v>0.0</v>
      </c>
    </row>
    <row r="101">
      <c r="A101" s="720">
        <v>552896.0</v>
      </c>
      <c r="B101" s="721" t="s">
        <v>5877</v>
      </c>
      <c r="C101" s="722">
        <v>166426.21</v>
      </c>
    </row>
    <row r="102">
      <c r="A102" s="720">
        <v>8419053.0</v>
      </c>
      <c r="B102" s="721" t="s">
        <v>5878</v>
      </c>
      <c r="C102" s="722">
        <v>0.0</v>
      </c>
    </row>
    <row r="103">
      <c r="A103" s="720">
        <v>5702220.0</v>
      </c>
      <c r="B103" s="721" t="s">
        <v>5879</v>
      </c>
      <c r="C103" s="722">
        <v>18071.75</v>
      </c>
    </row>
    <row r="104">
      <c r="A104" s="720">
        <v>4304013.0</v>
      </c>
      <c r="B104" s="721" t="s">
        <v>5880</v>
      </c>
      <c r="C104" s="722">
        <v>4949.88</v>
      </c>
    </row>
    <row r="105">
      <c r="A105" s="720">
        <v>9274386.0</v>
      </c>
      <c r="B105" s="721" t="s">
        <v>5881</v>
      </c>
      <c r="C105" s="722">
        <v>0.0</v>
      </c>
    </row>
    <row r="106">
      <c r="A106" s="720">
        <v>4655754.0</v>
      </c>
      <c r="B106" s="721" t="s">
        <v>5882</v>
      </c>
      <c r="C106" s="722">
        <v>0.0</v>
      </c>
    </row>
    <row r="107">
      <c r="A107" s="720">
        <v>6456590.0</v>
      </c>
      <c r="B107" s="721" t="s">
        <v>5883</v>
      </c>
      <c r="C107" s="722">
        <v>1.05</v>
      </c>
    </row>
    <row r="108">
      <c r="A108" s="720">
        <v>6199853.0</v>
      </c>
      <c r="B108" s="721" t="s">
        <v>5884</v>
      </c>
      <c r="C108" s="722">
        <v>0.0</v>
      </c>
    </row>
    <row r="109">
      <c r="A109" s="720">
        <v>2523005.0</v>
      </c>
      <c r="B109" s="721" t="s">
        <v>5885</v>
      </c>
      <c r="C109" s="722">
        <v>0.0</v>
      </c>
    </row>
    <row r="110">
      <c r="A110" s="720">
        <v>8688629.0</v>
      </c>
      <c r="B110" s="721" t="s">
        <v>5886</v>
      </c>
      <c r="C110" s="722">
        <v>0.0</v>
      </c>
    </row>
    <row r="111">
      <c r="A111" s="720">
        <v>4622255.0</v>
      </c>
      <c r="B111" s="721" t="s">
        <v>5887</v>
      </c>
      <c r="C111" s="722">
        <v>0.0</v>
      </c>
    </row>
    <row r="112">
      <c r="A112" s="720">
        <v>2476582.0</v>
      </c>
      <c r="B112" s="721" t="s">
        <v>5888</v>
      </c>
      <c r="C112" s="722">
        <v>0.0</v>
      </c>
    </row>
    <row r="113">
      <c r="A113" s="720">
        <v>3428496.0</v>
      </c>
      <c r="B113" s="721" t="s">
        <v>5889</v>
      </c>
      <c r="C113" s="722">
        <v>0.0</v>
      </c>
    </row>
    <row r="114">
      <c r="A114" s="720">
        <v>7393141.0</v>
      </c>
      <c r="B114" s="721" t="s">
        <v>5890</v>
      </c>
      <c r="C114" s="722">
        <v>0.0</v>
      </c>
    </row>
    <row r="115">
      <c r="A115" s="720">
        <v>4084071.0</v>
      </c>
      <c r="B115" s="721" t="s">
        <v>5891</v>
      </c>
      <c r="C115" s="722">
        <v>0.0</v>
      </c>
    </row>
    <row r="116">
      <c r="A116" s="720">
        <v>7514118.0</v>
      </c>
      <c r="B116" s="721" t="s">
        <v>5892</v>
      </c>
      <c r="C116" s="722">
        <v>0.0</v>
      </c>
    </row>
    <row r="117">
      <c r="A117" s="720">
        <v>9009128.0</v>
      </c>
      <c r="B117" s="721" t="s">
        <v>5893</v>
      </c>
      <c r="C117" s="722">
        <v>0.0</v>
      </c>
    </row>
    <row r="118">
      <c r="A118" s="720">
        <v>3500160.0</v>
      </c>
      <c r="B118" s="721" t="s">
        <v>5894</v>
      </c>
      <c r="C118" s="722">
        <v>911832.91</v>
      </c>
    </row>
    <row r="119">
      <c r="A119" s="720">
        <v>2160689.0</v>
      </c>
      <c r="B119" s="721" t="s">
        <v>5895</v>
      </c>
      <c r="C119" s="722">
        <v>45079.69</v>
      </c>
    </row>
    <row r="120">
      <c r="A120" s="720">
        <v>3658320.0</v>
      </c>
      <c r="B120" s="721" t="s">
        <v>5896</v>
      </c>
      <c r="C120" s="722">
        <v>0.0</v>
      </c>
    </row>
    <row r="121">
      <c r="A121" s="720">
        <v>3924234.0</v>
      </c>
      <c r="B121" s="721" t="s">
        <v>5255</v>
      </c>
      <c r="C121" s="722">
        <v>0.0</v>
      </c>
    </row>
    <row r="122">
      <c r="A122" s="720">
        <v>3025955.0</v>
      </c>
      <c r="B122" s="721" t="s">
        <v>5897</v>
      </c>
      <c r="C122" s="722">
        <v>26046.13</v>
      </c>
    </row>
    <row r="123">
      <c r="A123" s="720">
        <v>4478774.0</v>
      </c>
      <c r="B123" s="721" t="s">
        <v>5898</v>
      </c>
      <c r="C123" s="722">
        <v>0.0</v>
      </c>
    </row>
    <row r="124">
      <c r="A124" s="720">
        <v>2673476.0</v>
      </c>
      <c r="B124" s="721" t="s">
        <v>5899</v>
      </c>
      <c r="C124" s="722">
        <v>0.14</v>
      </c>
    </row>
    <row r="125">
      <c r="A125" s="720">
        <v>3102597.0</v>
      </c>
      <c r="B125" s="721" t="s">
        <v>5900</v>
      </c>
      <c r="C125" s="722">
        <v>0.0</v>
      </c>
    </row>
    <row r="126">
      <c r="A126" s="720">
        <v>9145079.0</v>
      </c>
      <c r="B126" s="721" t="s">
        <v>5901</v>
      </c>
      <c r="C126" s="722">
        <v>2696.17</v>
      </c>
    </row>
    <row r="127">
      <c r="A127" s="720">
        <v>4924154.0</v>
      </c>
      <c r="B127" s="721" t="s">
        <v>5902</v>
      </c>
      <c r="C127" s="722">
        <v>56230.48</v>
      </c>
    </row>
    <row r="128">
      <c r="A128" s="720">
        <v>4064668.0</v>
      </c>
      <c r="B128" s="721" t="s">
        <v>5903</v>
      </c>
      <c r="C128" s="722">
        <v>90109.59</v>
      </c>
    </row>
    <row r="129">
      <c r="A129" s="720">
        <v>4461684.0</v>
      </c>
      <c r="B129" s="721" t="s">
        <v>5904</v>
      </c>
      <c r="C129" s="722">
        <v>0.0</v>
      </c>
    </row>
    <row r="130">
      <c r="A130" s="720">
        <v>5620188.0</v>
      </c>
      <c r="B130" s="721" t="s">
        <v>5905</v>
      </c>
      <c r="C130" s="722">
        <v>0.0</v>
      </c>
    </row>
    <row r="131">
      <c r="A131" s="720">
        <v>4848036.0</v>
      </c>
      <c r="B131" s="721" t="s">
        <v>5906</v>
      </c>
      <c r="C131" s="722">
        <v>0.0</v>
      </c>
    </row>
    <row r="132">
      <c r="A132" s="720">
        <v>8521711.0</v>
      </c>
      <c r="B132" s="721" t="s">
        <v>5907</v>
      </c>
      <c r="C132" s="722">
        <v>0.0</v>
      </c>
    </row>
    <row r="133">
      <c r="A133" s="720">
        <v>8765907.0</v>
      </c>
      <c r="B133" s="721" t="s">
        <v>5908</v>
      </c>
      <c r="C133" s="722">
        <v>0.0</v>
      </c>
    </row>
    <row r="134">
      <c r="A134" s="720">
        <v>4422652.0</v>
      </c>
      <c r="B134" s="721" t="s">
        <v>5909</v>
      </c>
      <c r="C134" s="722">
        <v>0.0</v>
      </c>
    </row>
    <row r="135">
      <c r="A135" s="720">
        <v>5613795.0</v>
      </c>
      <c r="B135" s="721" t="s">
        <v>5910</v>
      </c>
      <c r="C135" s="722">
        <v>0.0</v>
      </c>
    </row>
    <row r="136">
      <c r="A136" s="720">
        <v>2503816.0</v>
      </c>
      <c r="B136" s="721" t="s">
        <v>5857</v>
      </c>
      <c r="C136" s="722">
        <v>21695.75</v>
      </c>
    </row>
    <row r="137">
      <c r="A137" s="720">
        <v>4929433.0</v>
      </c>
      <c r="B137" s="721" t="s">
        <v>5911</v>
      </c>
      <c r="C137" s="722">
        <v>0.0</v>
      </c>
    </row>
    <row r="138">
      <c r="A138" s="720">
        <v>4001766.0</v>
      </c>
      <c r="B138" s="721" t="s">
        <v>5912</v>
      </c>
      <c r="C138" s="722">
        <v>7.63</v>
      </c>
    </row>
    <row r="139">
      <c r="A139" s="720">
        <v>7738705.0</v>
      </c>
      <c r="B139" s="721" t="s">
        <v>5913</v>
      </c>
      <c r="C139" s="722">
        <v>0.0</v>
      </c>
    </row>
    <row r="140">
      <c r="A140" s="720">
        <v>7263623.0</v>
      </c>
      <c r="B140" s="721" t="s">
        <v>5914</v>
      </c>
      <c r="C140" s="722">
        <v>0.0</v>
      </c>
    </row>
    <row r="141">
      <c r="A141" s="720">
        <v>8203715.0</v>
      </c>
      <c r="B141" s="721" t="s">
        <v>5915</v>
      </c>
      <c r="C141" s="722">
        <v>0.0</v>
      </c>
    </row>
    <row r="142">
      <c r="A142" s="720">
        <v>3029846.0</v>
      </c>
      <c r="B142" s="721" t="s">
        <v>5916</v>
      </c>
      <c r="C142" s="722">
        <v>1291.66</v>
      </c>
    </row>
    <row r="143">
      <c r="A143" s="720">
        <v>7519154.0</v>
      </c>
      <c r="B143" s="721" t="s">
        <v>5917</v>
      </c>
      <c r="C143" s="722">
        <v>0.0</v>
      </c>
    </row>
    <row r="144">
      <c r="A144" s="720">
        <v>4588112.0</v>
      </c>
      <c r="B144" s="721" t="s">
        <v>5918</v>
      </c>
      <c r="C144" s="722">
        <v>467630.55</v>
      </c>
    </row>
    <row r="145">
      <c r="A145" s="720">
        <v>4785856.0</v>
      </c>
      <c r="B145" s="721" t="s">
        <v>5919</v>
      </c>
      <c r="C145" s="722">
        <v>0.0</v>
      </c>
    </row>
    <row r="146">
      <c r="A146" s="720">
        <v>3581528.0</v>
      </c>
      <c r="B146" s="721" t="s">
        <v>5920</v>
      </c>
      <c r="C146" s="722">
        <v>352930.19</v>
      </c>
    </row>
    <row r="147">
      <c r="A147" s="720">
        <v>3768368.0</v>
      </c>
      <c r="B147" s="721" t="s">
        <v>5921</v>
      </c>
      <c r="C147" s="722">
        <v>0.0</v>
      </c>
    </row>
    <row r="148">
      <c r="A148" s="720">
        <v>3221916.0</v>
      </c>
      <c r="B148" s="721" t="s">
        <v>5922</v>
      </c>
      <c r="C148" s="722">
        <v>0.0</v>
      </c>
    </row>
    <row r="149">
      <c r="A149" s="720">
        <v>2358079.0</v>
      </c>
      <c r="B149" s="721" t="s">
        <v>5923</v>
      </c>
      <c r="C149" s="722">
        <v>0.0</v>
      </c>
    </row>
    <row r="150">
      <c r="A150" s="720">
        <v>4847801.0</v>
      </c>
      <c r="B150" s="721" t="s">
        <v>5924</v>
      </c>
      <c r="C150" s="722">
        <v>0.0</v>
      </c>
    </row>
    <row r="151">
      <c r="A151" s="720">
        <v>4926548.0</v>
      </c>
      <c r="B151" s="721" t="s">
        <v>5925</v>
      </c>
      <c r="C151" s="722">
        <v>0.0</v>
      </c>
    </row>
    <row r="152">
      <c r="A152" s="720">
        <v>188081.0</v>
      </c>
      <c r="B152" s="721" t="s">
        <v>5926</v>
      </c>
      <c r="C152" s="722">
        <v>0.0</v>
      </c>
    </row>
    <row r="153">
      <c r="A153" s="720">
        <v>7273700.0</v>
      </c>
      <c r="B153" s="721" t="s">
        <v>5927</v>
      </c>
      <c r="C153" s="722">
        <v>0.0</v>
      </c>
    </row>
    <row r="154">
      <c r="A154" s="720">
        <v>2257037.0</v>
      </c>
      <c r="B154" s="721" t="s">
        <v>5816</v>
      </c>
      <c r="C154" s="722">
        <v>0.0</v>
      </c>
    </row>
    <row r="155">
      <c r="A155" s="720">
        <v>2834519.0</v>
      </c>
      <c r="B155" s="721" t="s">
        <v>5928</v>
      </c>
      <c r="C155" s="722">
        <v>66.14</v>
      </c>
    </row>
    <row r="156">
      <c r="A156" s="720">
        <v>8698050.0</v>
      </c>
      <c r="B156" s="721" t="s">
        <v>5929</v>
      </c>
      <c r="C156" s="722">
        <v>0.0</v>
      </c>
    </row>
    <row r="157">
      <c r="A157" s="720">
        <v>2897612.0</v>
      </c>
      <c r="B157" s="721" t="s">
        <v>5930</v>
      </c>
      <c r="C157" s="722">
        <v>966.74</v>
      </c>
    </row>
    <row r="158">
      <c r="A158" s="720">
        <v>7519150.0</v>
      </c>
      <c r="B158" s="721" t="s">
        <v>5819</v>
      </c>
      <c r="C158" s="722">
        <v>0.0</v>
      </c>
    </row>
    <row r="159">
      <c r="A159" s="720">
        <v>6519491.0</v>
      </c>
      <c r="B159" s="721" t="s">
        <v>5931</v>
      </c>
      <c r="C159" s="722">
        <v>0.0</v>
      </c>
    </row>
    <row r="160">
      <c r="A160" s="720">
        <v>6866947.0</v>
      </c>
      <c r="B160" s="721" t="s">
        <v>5932</v>
      </c>
      <c r="C160" s="722">
        <v>0.0</v>
      </c>
    </row>
    <row r="161">
      <c r="A161" s="720">
        <v>2602612.0</v>
      </c>
      <c r="B161" s="721" t="s">
        <v>5933</v>
      </c>
      <c r="C161" s="722">
        <v>0.0</v>
      </c>
    </row>
    <row r="162">
      <c r="A162" s="720">
        <v>4696943.0</v>
      </c>
      <c r="B162" s="721" t="s">
        <v>5934</v>
      </c>
      <c r="C162" s="722">
        <v>0.0</v>
      </c>
    </row>
    <row r="163">
      <c r="A163" s="720">
        <v>4553905.0</v>
      </c>
      <c r="B163" s="721" t="s">
        <v>5935</v>
      </c>
      <c r="C163" s="722">
        <v>0.0</v>
      </c>
    </row>
    <row r="164">
      <c r="A164" s="720">
        <v>3281393.0</v>
      </c>
      <c r="B164" s="721" t="s">
        <v>5936</v>
      </c>
      <c r="C164" s="722">
        <v>0.0</v>
      </c>
    </row>
    <row r="165">
      <c r="A165" s="720">
        <v>7048589.0</v>
      </c>
      <c r="B165" s="721" t="s">
        <v>5937</v>
      </c>
      <c r="C165" s="722">
        <v>0.0</v>
      </c>
    </row>
    <row r="166">
      <c r="A166" s="720">
        <v>8446035.0</v>
      </c>
      <c r="B166" s="721" t="s">
        <v>5938</v>
      </c>
      <c r="C166" s="722">
        <v>0.0</v>
      </c>
    </row>
    <row r="167">
      <c r="A167" s="720">
        <v>6592638.0</v>
      </c>
      <c r="B167" s="721" t="s">
        <v>5939</v>
      </c>
      <c r="C167" s="722">
        <v>86731.72</v>
      </c>
    </row>
    <row r="168">
      <c r="A168" s="720">
        <v>7032894.0</v>
      </c>
      <c r="B168" s="721" t="s">
        <v>5819</v>
      </c>
      <c r="C168" s="722">
        <v>34624.06</v>
      </c>
    </row>
    <row r="169">
      <c r="A169" s="720">
        <v>4402972.0</v>
      </c>
      <c r="B169" s="721" t="s">
        <v>5940</v>
      </c>
      <c r="C169" s="722">
        <v>0.0</v>
      </c>
    </row>
    <row r="170">
      <c r="A170" s="720">
        <v>7605641.0</v>
      </c>
      <c r="B170" s="721" t="s">
        <v>5892</v>
      </c>
      <c r="C170" s="722">
        <v>0.0</v>
      </c>
    </row>
    <row r="171">
      <c r="A171" s="720">
        <v>4600625.0</v>
      </c>
      <c r="B171" s="721" t="s">
        <v>5941</v>
      </c>
      <c r="C171" s="722">
        <v>0.0</v>
      </c>
    </row>
    <row r="172">
      <c r="A172" s="720">
        <v>4798641.0</v>
      </c>
      <c r="B172" s="721" t="s">
        <v>5942</v>
      </c>
      <c r="C172" s="722">
        <v>0.0</v>
      </c>
    </row>
    <row r="173">
      <c r="A173" s="720">
        <v>5581002.0</v>
      </c>
      <c r="B173" s="721" t="s">
        <v>5902</v>
      </c>
      <c r="C173" s="722">
        <v>0.0</v>
      </c>
    </row>
    <row r="174">
      <c r="A174" s="720">
        <v>7772052.0</v>
      </c>
      <c r="B174" s="721" t="s">
        <v>5943</v>
      </c>
      <c r="C174" s="722">
        <v>0.0</v>
      </c>
    </row>
    <row r="175">
      <c r="A175" s="720">
        <v>394871.0</v>
      </c>
      <c r="B175" s="721" t="s">
        <v>5944</v>
      </c>
      <c r="C175" s="722">
        <v>0.0</v>
      </c>
    </row>
    <row r="176">
      <c r="A176" s="720">
        <v>9020656.0</v>
      </c>
      <c r="B176" s="721" t="s">
        <v>5945</v>
      </c>
      <c r="C176" s="722">
        <v>0.0</v>
      </c>
    </row>
    <row r="177">
      <c r="A177" s="720">
        <v>7012555.0</v>
      </c>
      <c r="B177" s="721" t="s">
        <v>5917</v>
      </c>
      <c r="C177" s="722">
        <v>0.0</v>
      </c>
    </row>
    <row r="178">
      <c r="A178" s="720">
        <v>4587723.0</v>
      </c>
      <c r="B178" s="721" t="s">
        <v>5921</v>
      </c>
      <c r="C178" s="722">
        <v>0.0</v>
      </c>
    </row>
    <row r="179">
      <c r="A179" s="720">
        <v>260123.0</v>
      </c>
      <c r="B179" s="721" t="s">
        <v>5946</v>
      </c>
      <c r="C179" s="722">
        <v>0.0</v>
      </c>
    </row>
    <row r="180">
      <c r="A180" s="720">
        <v>218909.0</v>
      </c>
      <c r="B180" s="721" t="s">
        <v>5947</v>
      </c>
      <c r="C180" s="722">
        <v>0.0</v>
      </c>
    </row>
    <row r="181">
      <c r="A181" s="720">
        <v>8039639.0</v>
      </c>
      <c r="B181" s="721" t="s">
        <v>5948</v>
      </c>
      <c r="C181" s="722">
        <v>0.0</v>
      </c>
    </row>
    <row r="182">
      <c r="A182" s="720">
        <v>5958737.0</v>
      </c>
      <c r="B182" s="721" t="s">
        <v>5949</v>
      </c>
      <c r="C182" s="722">
        <v>0.0</v>
      </c>
    </row>
    <row r="183">
      <c r="A183" s="720">
        <v>5182986.0</v>
      </c>
      <c r="B183" s="721" t="s">
        <v>5950</v>
      </c>
      <c r="C183" s="722">
        <v>0.0</v>
      </c>
    </row>
    <row r="184">
      <c r="A184" s="720">
        <v>396107.0</v>
      </c>
      <c r="B184" s="721" t="s">
        <v>5951</v>
      </c>
      <c r="C184" s="722">
        <v>66597.53</v>
      </c>
    </row>
    <row r="185">
      <c r="A185" s="720">
        <v>4648767.0</v>
      </c>
      <c r="B185" s="721" t="s">
        <v>5952</v>
      </c>
      <c r="C185" s="722">
        <v>0.0</v>
      </c>
    </row>
    <row r="186">
      <c r="A186" s="720">
        <v>2536076.0</v>
      </c>
      <c r="B186" s="721" t="s">
        <v>5953</v>
      </c>
      <c r="C186" s="722">
        <v>0.0</v>
      </c>
    </row>
    <row r="187">
      <c r="A187" s="720">
        <v>2009210.0</v>
      </c>
      <c r="B187" s="721" t="s">
        <v>5954</v>
      </c>
      <c r="C187" s="722">
        <v>189014.06</v>
      </c>
    </row>
    <row r="188">
      <c r="A188" s="720">
        <v>2284049.0</v>
      </c>
      <c r="B188" s="721" t="s">
        <v>5955</v>
      </c>
      <c r="C188" s="722">
        <v>5119.07</v>
      </c>
    </row>
    <row r="189">
      <c r="A189" s="720">
        <v>3353688.0</v>
      </c>
      <c r="B189" s="721" t="s">
        <v>5956</v>
      </c>
      <c r="C189" s="722">
        <v>0.0</v>
      </c>
    </row>
    <row r="190">
      <c r="A190" s="720">
        <v>5146477.0</v>
      </c>
      <c r="B190" s="721" t="s">
        <v>5957</v>
      </c>
      <c r="C190" s="722">
        <v>23483.57</v>
      </c>
    </row>
    <row r="191">
      <c r="A191" s="720">
        <v>4695581.0</v>
      </c>
      <c r="B191" s="721" t="s">
        <v>5958</v>
      </c>
      <c r="C191" s="722">
        <v>0.0</v>
      </c>
    </row>
    <row r="192">
      <c r="A192" s="720">
        <v>4695301.0</v>
      </c>
      <c r="B192" s="721" t="s">
        <v>5959</v>
      </c>
      <c r="C192" s="722">
        <v>0.0</v>
      </c>
    </row>
    <row r="193">
      <c r="A193" s="720">
        <v>4556454.0</v>
      </c>
      <c r="B193" s="721" t="s">
        <v>5960</v>
      </c>
      <c r="C193" s="722">
        <v>0.0</v>
      </c>
    </row>
    <row r="194">
      <c r="A194" s="720">
        <v>8089465.0</v>
      </c>
      <c r="B194" s="721" t="s">
        <v>5961</v>
      </c>
      <c r="C194" s="722">
        <v>0.0</v>
      </c>
    </row>
    <row r="195">
      <c r="A195" s="720">
        <v>96891.0</v>
      </c>
      <c r="B195" s="721" t="s">
        <v>5819</v>
      </c>
      <c r="C195" s="722">
        <v>0.0</v>
      </c>
    </row>
    <row r="196">
      <c r="A196" s="720">
        <v>3403198.0</v>
      </c>
      <c r="B196" s="721" t="s">
        <v>5962</v>
      </c>
      <c r="C196" s="722">
        <v>0.0</v>
      </c>
    </row>
    <row r="197">
      <c r="A197" s="720">
        <v>5975647.0</v>
      </c>
      <c r="B197" s="721" t="s">
        <v>5963</v>
      </c>
      <c r="C197" s="722">
        <v>0.0</v>
      </c>
    </row>
    <row r="198">
      <c r="A198" s="720">
        <v>4367434.0</v>
      </c>
      <c r="B198" s="721" t="s">
        <v>5964</v>
      </c>
      <c r="C198" s="722">
        <v>0.0</v>
      </c>
    </row>
    <row r="199">
      <c r="A199" s="720">
        <v>7988957.0</v>
      </c>
      <c r="B199" s="721" t="s">
        <v>5965</v>
      </c>
      <c r="C199" s="722">
        <v>0.0</v>
      </c>
    </row>
    <row r="200">
      <c r="A200" s="720">
        <v>2204868.0</v>
      </c>
      <c r="B200" s="721" t="s">
        <v>5966</v>
      </c>
      <c r="C200" s="722">
        <v>0.0</v>
      </c>
    </row>
    <row r="201">
      <c r="A201" s="720">
        <v>4679169.0</v>
      </c>
      <c r="B201" s="721" t="s">
        <v>5788</v>
      </c>
      <c r="C201" s="722">
        <v>0.0</v>
      </c>
    </row>
    <row r="202">
      <c r="A202" s="720">
        <v>2004579.0</v>
      </c>
      <c r="B202" s="721" t="s">
        <v>5914</v>
      </c>
      <c r="C202" s="722">
        <v>21025.81</v>
      </c>
    </row>
    <row r="203">
      <c r="A203" s="720">
        <v>6675462.0</v>
      </c>
      <c r="B203" s="721" t="s">
        <v>5967</v>
      </c>
      <c r="C203" s="722">
        <v>0.0</v>
      </c>
    </row>
    <row r="204">
      <c r="A204" s="720">
        <v>4441469.0</v>
      </c>
      <c r="B204" s="721" t="s">
        <v>5968</v>
      </c>
      <c r="C204" s="722">
        <v>0.0</v>
      </c>
    </row>
    <row r="205">
      <c r="A205" s="720">
        <v>4460007.0</v>
      </c>
      <c r="B205" s="721" t="s">
        <v>5969</v>
      </c>
      <c r="C205" s="722">
        <v>0.0</v>
      </c>
    </row>
    <row r="206">
      <c r="A206" s="720">
        <v>6000381.0</v>
      </c>
      <c r="B206" s="721" t="s">
        <v>5970</v>
      </c>
      <c r="C206" s="722">
        <v>0.0</v>
      </c>
    </row>
    <row r="207">
      <c r="A207" s="720">
        <v>7046433.0</v>
      </c>
      <c r="B207" s="721" t="s">
        <v>5839</v>
      </c>
      <c r="C207" s="722">
        <v>0.0</v>
      </c>
    </row>
    <row r="208">
      <c r="A208" s="720">
        <v>5635853.0</v>
      </c>
      <c r="B208" s="721" t="s">
        <v>5971</v>
      </c>
      <c r="C208" s="722">
        <v>0.0</v>
      </c>
    </row>
    <row r="209">
      <c r="A209" s="720">
        <v>3360893.0</v>
      </c>
      <c r="B209" s="721" t="s">
        <v>5972</v>
      </c>
      <c r="C209" s="722">
        <v>0.0</v>
      </c>
    </row>
    <row r="210">
      <c r="A210" s="720">
        <v>508722.0</v>
      </c>
      <c r="B210" s="721" t="s">
        <v>5973</v>
      </c>
      <c r="C210" s="722">
        <v>0.0</v>
      </c>
    </row>
    <row r="211">
      <c r="A211" s="720">
        <v>3412436.0</v>
      </c>
      <c r="B211" s="721" t="s">
        <v>5974</v>
      </c>
      <c r="C211" s="722">
        <v>0.0</v>
      </c>
    </row>
    <row r="212">
      <c r="A212" s="720">
        <v>5183783.0</v>
      </c>
      <c r="B212" s="721" t="s">
        <v>5975</v>
      </c>
      <c r="C212" s="722">
        <v>0.0</v>
      </c>
    </row>
    <row r="213">
      <c r="A213" s="720">
        <v>6065019.0</v>
      </c>
      <c r="B213" s="721" t="s">
        <v>5976</v>
      </c>
      <c r="C213" s="722">
        <v>0.0</v>
      </c>
    </row>
    <row r="214">
      <c r="A214" s="720">
        <v>2218849.0</v>
      </c>
      <c r="B214" s="721" t="s">
        <v>5977</v>
      </c>
      <c r="C214" s="722">
        <v>0.0</v>
      </c>
    </row>
    <row r="215">
      <c r="A215" s="720">
        <v>2049496.0</v>
      </c>
      <c r="B215" s="721" t="s">
        <v>5978</v>
      </c>
      <c r="C215" s="722">
        <v>32017.73</v>
      </c>
    </row>
    <row r="216">
      <c r="A216" s="720">
        <v>2545354.0</v>
      </c>
      <c r="B216" s="721" t="s">
        <v>5979</v>
      </c>
      <c r="C216" s="722">
        <v>0.0</v>
      </c>
    </row>
    <row r="217">
      <c r="A217" s="720">
        <v>9268978.0</v>
      </c>
      <c r="B217" s="721" t="s">
        <v>5980</v>
      </c>
      <c r="C217" s="722">
        <v>0.0</v>
      </c>
    </row>
    <row r="218">
      <c r="A218" s="720">
        <v>7998263.0</v>
      </c>
      <c r="B218" s="721" t="s">
        <v>5981</v>
      </c>
      <c r="C218" s="722">
        <v>0.0</v>
      </c>
    </row>
    <row r="219">
      <c r="A219" s="720">
        <v>4879786.0</v>
      </c>
      <c r="B219" s="721" t="s">
        <v>5982</v>
      </c>
      <c r="C219" s="722">
        <v>0.0</v>
      </c>
    </row>
    <row r="220">
      <c r="A220" s="720">
        <v>581733.0</v>
      </c>
      <c r="B220" s="721" t="s">
        <v>5961</v>
      </c>
      <c r="C220" s="722">
        <v>0.0</v>
      </c>
    </row>
    <row r="221">
      <c r="A221" s="720">
        <v>4848604.0</v>
      </c>
      <c r="B221" s="721" t="s">
        <v>5983</v>
      </c>
      <c r="C221" s="722">
        <v>0.0</v>
      </c>
    </row>
    <row r="222">
      <c r="A222" s="720">
        <v>8461167.0</v>
      </c>
      <c r="B222" s="721" t="s">
        <v>5984</v>
      </c>
      <c r="C222" s="722">
        <v>0.0</v>
      </c>
    </row>
    <row r="223">
      <c r="A223" s="720">
        <v>2866620.0</v>
      </c>
      <c r="B223" s="721" t="s">
        <v>5985</v>
      </c>
      <c r="C223" s="722">
        <v>0.0</v>
      </c>
    </row>
    <row r="224">
      <c r="A224" s="720">
        <v>6604192.0</v>
      </c>
      <c r="B224" s="721" t="s">
        <v>5986</v>
      </c>
      <c r="C224" s="722">
        <v>0.0</v>
      </c>
    </row>
    <row r="225">
      <c r="A225" s="720">
        <v>2566765.0</v>
      </c>
      <c r="B225" s="721" t="s">
        <v>5987</v>
      </c>
      <c r="C225" s="722">
        <v>0.0</v>
      </c>
    </row>
    <row r="226">
      <c r="A226" s="720">
        <v>4616618.0</v>
      </c>
      <c r="B226" s="721" t="s">
        <v>5859</v>
      </c>
      <c r="C226" s="722">
        <v>0.0</v>
      </c>
    </row>
    <row r="227">
      <c r="A227" s="720">
        <v>2694253.0</v>
      </c>
      <c r="B227" s="721" t="s">
        <v>5988</v>
      </c>
      <c r="C227" s="722">
        <v>589287.91</v>
      </c>
    </row>
    <row r="228">
      <c r="A228" s="720">
        <v>2997463.0</v>
      </c>
      <c r="B228" s="721" t="s">
        <v>5989</v>
      </c>
      <c r="C228" s="722">
        <v>0.0</v>
      </c>
    </row>
    <row r="229">
      <c r="A229" s="720">
        <v>1000249.0</v>
      </c>
      <c r="B229" s="721" t="s">
        <v>5990</v>
      </c>
      <c r="C229" s="722">
        <v>0.0</v>
      </c>
    </row>
    <row r="230">
      <c r="A230" s="720">
        <v>4437315.0</v>
      </c>
      <c r="B230" s="721" t="s">
        <v>5991</v>
      </c>
      <c r="C230" s="722">
        <v>0.0</v>
      </c>
    </row>
    <row r="231">
      <c r="A231" s="720">
        <v>4744962.0</v>
      </c>
      <c r="B231" s="721" t="s">
        <v>5992</v>
      </c>
      <c r="C231" s="722">
        <v>0.0</v>
      </c>
    </row>
    <row r="232">
      <c r="A232" s="720">
        <v>6493585.0</v>
      </c>
      <c r="B232" s="721" t="s">
        <v>5993</v>
      </c>
      <c r="C232" s="722">
        <v>0.0</v>
      </c>
    </row>
    <row r="233">
      <c r="A233" s="720">
        <v>6456469.0</v>
      </c>
      <c r="B233" s="721" t="s">
        <v>5994</v>
      </c>
      <c r="C233" s="722">
        <v>676425.01</v>
      </c>
    </row>
    <row r="234">
      <c r="A234" s="720">
        <v>4089984.0</v>
      </c>
      <c r="B234" s="721" t="s">
        <v>5995</v>
      </c>
      <c r="C234" s="722">
        <v>46939.69</v>
      </c>
    </row>
    <row r="235">
      <c r="A235" s="720">
        <v>4606048.0</v>
      </c>
      <c r="B235" s="721" t="s">
        <v>5996</v>
      </c>
      <c r="C235" s="722">
        <v>34945.14</v>
      </c>
    </row>
    <row r="236">
      <c r="A236" s="720">
        <v>3457906.0</v>
      </c>
      <c r="B236" s="721" t="s">
        <v>5997</v>
      </c>
      <c r="C236" s="722">
        <v>0.0</v>
      </c>
    </row>
    <row r="237">
      <c r="A237" s="720">
        <v>4551730.0</v>
      </c>
      <c r="B237" s="721" t="s">
        <v>5998</v>
      </c>
      <c r="C237" s="722">
        <v>0.0</v>
      </c>
    </row>
    <row r="238">
      <c r="A238" s="720">
        <v>3318900.0</v>
      </c>
      <c r="B238" s="721" t="s">
        <v>5999</v>
      </c>
      <c r="C238" s="722">
        <v>0.0</v>
      </c>
    </row>
    <row r="239">
      <c r="A239" s="720">
        <v>5167097.0</v>
      </c>
      <c r="B239" s="721" t="s">
        <v>6000</v>
      </c>
      <c r="C239" s="722">
        <v>0.0</v>
      </c>
    </row>
    <row r="240">
      <c r="A240" s="720">
        <v>8088158.0</v>
      </c>
      <c r="B240" s="721" t="s">
        <v>5889</v>
      </c>
      <c r="C240" s="722">
        <v>2147.39</v>
      </c>
    </row>
    <row r="241">
      <c r="A241" s="720">
        <v>3848682.0</v>
      </c>
      <c r="B241" s="721" t="s">
        <v>5799</v>
      </c>
      <c r="C241" s="722">
        <v>0.0</v>
      </c>
    </row>
    <row r="242">
      <c r="A242" s="720">
        <v>8392987.0</v>
      </c>
      <c r="B242" s="721" t="s">
        <v>6001</v>
      </c>
      <c r="C242" s="722">
        <v>0.0</v>
      </c>
    </row>
    <row r="243">
      <c r="A243" s="720">
        <v>4899222.0</v>
      </c>
      <c r="B243" s="721" t="s">
        <v>6002</v>
      </c>
      <c r="C243" s="722">
        <v>2843.41</v>
      </c>
    </row>
    <row r="244">
      <c r="A244" s="720">
        <v>3643555.0</v>
      </c>
      <c r="B244" s="721" t="s">
        <v>6003</v>
      </c>
      <c r="C244" s="722">
        <v>0.0</v>
      </c>
    </row>
    <row r="245">
      <c r="A245" s="720">
        <v>43315.0</v>
      </c>
      <c r="B245" s="721" t="s">
        <v>6004</v>
      </c>
      <c r="C245" s="722">
        <v>0.0</v>
      </c>
    </row>
    <row r="246">
      <c r="A246" s="720">
        <v>490973.0</v>
      </c>
      <c r="B246" s="721" t="s">
        <v>6005</v>
      </c>
      <c r="C246" s="722">
        <v>0.0</v>
      </c>
    </row>
    <row r="247">
      <c r="A247" s="720">
        <v>3445098.0</v>
      </c>
      <c r="B247" s="721" t="s">
        <v>6006</v>
      </c>
      <c r="C247" s="722">
        <v>0.0</v>
      </c>
    </row>
    <row r="248">
      <c r="A248" s="720">
        <v>5537937.0</v>
      </c>
      <c r="B248" s="721" t="s">
        <v>6007</v>
      </c>
      <c r="C248" s="722">
        <v>0.0</v>
      </c>
    </row>
    <row r="249">
      <c r="A249" s="720">
        <v>7336791.0</v>
      </c>
      <c r="B249" s="721" t="s">
        <v>6008</v>
      </c>
      <c r="C249" s="722">
        <v>0.0</v>
      </c>
    </row>
    <row r="250">
      <c r="A250" s="720">
        <v>5947460.0</v>
      </c>
      <c r="B250" s="721" t="s">
        <v>6009</v>
      </c>
      <c r="C250" s="722">
        <v>0.0</v>
      </c>
    </row>
    <row r="251">
      <c r="A251" s="720">
        <v>3022313.0</v>
      </c>
      <c r="B251" s="721" t="s">
        <v>6010</v>
      </c>
      <c r="C251" s="722">
        <v>161670.69</v>
      </c>
    </row>
    <row r="252">
      <c r="A252" s="720">
        <v>6879934.0</v>
      </c>
      <c r="B252" s="721" t="s">
        <v>6011</v>
      </c>
      <c r="C252" s="722">
        <v>139.02</v>
      </c>
    </row>
    <row r="253">
      <c r="A253" s="720">
        <v>8424056.0</v>
      </c>
      <c r="B253" s="721" t="s">
        <v>6012</v>
      </c>
      <c r="C253" s="722">
        <v>-5.2</v>
      </c>
    </row>
    <row r="254">
      <c r="A254" s="720">
        <v>8688674.0</v>
      </c>
      <c r="B254" s="721" t="s">
        <v>5867</v>
      </c>
      <c r="C254" s="722">
        <v>0.0</v>
      </c>
    </row>
    <row r="255">
      <c r="A255" s="720">
        <v>2749522.0</v>
      </c>
      <c r="B255" s="721" t="s">
        <v>6013</v>
      </c>
      <c r="C255" s="722">
        <v>798584.36</v>
      </c>
    </row>
    <row r="256">
      <c r="A256" s="720">
        <v>4423520.0</v>
      </c>
      <c r="B256" s="721" t="s">
        <v>6014</v>
      </c>
      <c r="C256" s="722">
        <v>1141.22</v>
      </c>
    </row>
    <row r="257">
      <c r="A257" s="720">
        <v>4537910.0</v>
      </c>
      <c r="B257" s="721" t="s">
        <v>6015</v>
      </c>
      <c r="C257" s="722">
        <v>0.0</v>
      </c>
    </row>
    <row r="258">
      <c r="A258" s="720">
        <v>8118134.0</v>
      </c>
      <c r="B258" s="721" t="s">
        <v>6016</v>
      </c>
      <c r="C258" s="722">
        <v>0.0</v>
      </c>
    </row>
    <row r="259">
      <c r="A259" s="720">
        <v>9274292.0</v>
      </c>
      <c r="B259" s="721" t="s">
        <v>6017</v>
      </c>
      <c r="C259" s="722">
        <v>0.0</v>
      </c>
    </row>
    <row r="260">
      <c r="A260" s="720">
        <v>8104478.0</v>
      </c>
      <c r="B260" s="721" t="s">
        <v>6018</v>
      </c>
      <c r="C260" s="722">
        <v>0.0</v>
      </c>
    </row>
    <row r="261">
      <c r="A261" s="720">
        <v>4656935.0</v>
      </c>
      <c r="B261" s="721" t="s">
        <v>6019</v>
      </c>
      <c r="C261" s="722">
        <v>0.0</v>
      </c>
    </row>
    <row r="262">
      <c r="A262" s="720">
        <v>4550421.0</v>
      </c>
      <c r="B262" s="721" t="s">
        <v>6020</v>
      </c>
      <c r="C262" s="722">
        <v>0.0</v>
      </c>
    </row>
    <row r="263">
      <c r="A263" s="720">
        <v>3369465.0</v>
      </c>
      <c r="B263" s="721" t="s">
        <v>6021</v>
      </c>
      <c r="C263" s="722">
        <v>11690.49</v>
      </c>
    </row>
    <row r="264">
      <c r="A264" s="720">
        <v>4696470.0</v>
      </c>
      <c r="B264" s="721" t="s">
        <v>6022</v>
      </c>
      <c r="C264" s="722">
        <v>0.0</v>
      </c>
    </row>
    <row r="265">
      <c r="A265" s="720">
        <v>3561110.0</v>
      </c>
      <c r="B265" s="721" t="s">
        <v>6023</v>
      </c>
      <c r="C265" s="722">
        <v>0.0</v>
      </c>
    </row>
    <row r="266">
      <c r="A266" s="720">
        <v>8227775.0</v>
      </c>
      <c r="B266" s="721" t="s">
        <v>6024</v>
      </c>
      <c r="C266" s="722">
        <v>0.0</v>
      </c>
    </row>
    <row r="267">
      <c r="A267" s="720">
        <v>2129230.0</v>
      </c>
      <c r="B267" s="721" t="s">
        <v>6025</v>
      </c>
      <c r="C267" s="722">
        <v>0.0</v>
      </c>
    </row>
    <row r="268">
      <c r="A268" s="720">
        <v>4461647.0</v>
      </c>
      <c r="B268" s="721" t="s">
        <v>6026</v>
      </c>
      <c r="C268" s="722">
        <v>0.01</v>
      </c>
    </row>
    <row r="269">
      <c r="A269" s="720">
        <v>4113513.0</v>
      </c>
      <c r="B269" s="721" t="s">
        <v>6027</v>
      </c>
      <c r="C269" s="722">
        <v>55084.64</v>
      </c>
    </row>
    <row r="270">
      <c r="A270" s="720">
        <v>7998405.0</v>
      </c>
      <c r="B270" s="721" t="s">
        <v>6028</v>
      </c>
      <c r="C270" s="722">
        <v>0.0</v>
      </c>
    </row>
    <row r="271">
      <c r="A271" s="720">
        <v>7000733.0</v>
      </c>
      <c r="B271" s="721" t="s">
        <v>5945</v>
      </c>
      <c r="C271" s="722">
        <v>0.0</v>
      </c>
    </row>
    <row r="272">
      <c r="A272" s="720">
        <v>5681841.0</v>
      </c>
      <c r="B272" s="721" t="s">
        <v>6029</v>
      </c>
      <c r="C272" s="722">
        <v>0.0</v>
      </c>
    </row>
    <row r="273">
      <c r="A273" s="720">
        <v>2427806.0</v>
      </c>
      <c r="B273" s="721" t="s">
        <v>6030</v>
      </c>
      <c r="C273" s="722">
        <v>57335.53</v>
      </c>
    </row>
    <row r="274">
      <c r="A274" s="720">
        <v>4644940.0</v>
      </c>
      <c r="B274" s="721" t="s">
        <v>6031</v>
      </c>
      <c r="C274" s="722">
        <v>0.0</v>
      </c>
    </row>
    <row r="275">
      <c r="A275" s="720">
        <v>4911406.0</v>
      </c>
      <c r="B275" s="721" t="s">
        <v>6032</v>
      </c>
      <c r="C275" s="722">
        <v>0.0</v>
      </c>
    </row>
    <row r="276">
      <c r="A276" s="720">
        <v>5646446.0</v>
      </c>
      <c r="B276" s="721" t="s">
        <v>6033</v>
      </c>
      <c r="C276" s="722">
        <v>0.0</v>
      </c>
    </row>
    <row r="277">
      <c r="A277" s="720">
        <v>2931994.0</v>
      </c>
      <c r="B277" s="721" t="s">
        <v>6034</v>
      </c>
      <c r="C277" s="722">
        <v>79.98</v>
      </c>
    </row>
    <row r="278">
      <c r="A278" s="720">
        <v>9129986.0</v>
      </c>
      <c r="B278" s="721" t="s">
        <v>5989</v>
      </c>
      <c r="C278" s="722">
        <v>0.0</v>
      </c>
    </row>
    <row r="279">
      <c r="A279" s="720">
        <v>8853992.0</v>
      </c>
      <c r="B279" s="721" t="s">
        <v>6035</v>
      </c>
      <c r="C279" s="722">
        <v>0.0</v>
      </c>
    </row>
    <row r="280">
      <c r="A280" s="720">
        <v>9398037.0</v>
      </c>
      <c r="B280" s="721" t="s">
        <v>6036</v>
      </c>
      <c r="C280" s="722">
        <v>58975.24</v>
      </c>
    </row>
    <row r="281">
      <c r="A281" s="720">
        <v>6164897.0</v>
      </c>
      <c r="B281" s="721" t="s">
        <v>6037</v>
      </c>
      <c r="C281" s="722">
        <v>20569.89</v>
      </c>
    </row>
    <row r="282">
      <c r="A282" s="720">
        <v>522975.0</v>
      </c>
      <c r="B282" s="721" t="s">
        <v>6038</v>
      </c>
      <c r="C282" s="722">
        <v>294.35</v>
      </c>
    </row>
    <row r="283">
      <c r="A283" s="720">
        <v>4954616.0</v>
      </c>
      <c r="B283" s="721" t="s">
        <v>6039</v>
      </c>
      <c r="C283" s="722">
        <v>0.0</v>
      </c>
    </row>
    <row r="284">
      <c r="A284" s="720">
        <v>6200964.0</v>
      </c>
      <c r="B284" s="721" t="s">
        <v>6040</v>
      </c>
      <c r="C284" s="722">
        <v>0.0</v>
      </c>
    </row>
    <row r="285">
      <c r="A285" s="720">
        <v>7975707.0</v>
      </c>
      <c r="B285" s="721" t="s">
        <v>5799</v>
      </c>
      <c r="C285" s="722">
        <v>2575.2</v>
      </c>
    </row>
    <row r="286">
      <c r="A286" s="720">
        <v>2751241.0</v>
      </c>
      <c r="B286" s="721" t="s">
        <v>6041</v>
      </c>
      <c r="C286" s="722">
        <v>11387.37</v>
      </c>
    </row>
    <row r="287">
      <c r="A287" s="720">
        <v>3286506.0</v>
      </c>
      <c r="B287" s="721" t="s">
        <v>4022</v>
      </c>
      <c r="C287" s="722">
        <v>0.0</v>
      </c>
    </row>
    <row r="288">
      <c r="A288" s="720">
        <v>3345620.0</v>
      </c>
      <c r="B288" s="721" t="s">
        <v>6026</v>
      </c>
      <c r="C288" s="722">
        <v>217877.09</v>
      </c>
    </row>
    <row r="289">
      <c r="A289" s="720">
        <v>495561.0</v>
      </c>
      <c r="B289" s="721" t="s">
        <v>5034</v>
      </c>
      <c r="C289" s="722">
        <v>65.34</v>
      </c>
    </row>
    <row r="290">
      <c r="A290" s="720">
        <v>111377.0</v>
      </c>
      <c r="B290" s="721" t="s">
        <v>6042</v>
      </c>
      <c r="C290" s="722">
        <v>0.0</v>
      </c>
    </row>
    <row r="291">
      <c r="A291" s="720">
        <v>1000521.0</v>
      </c>
      <c r="B291" s="721" t="s">
        <v>6042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6043</v>
      </c>
      <c r="B1" s="724" t="s">
        <v>6044</v>
      </c>
      <c r="C1" s="724" t="s">
        <v>6045</v>
      </c>
      <c r="D1" s="724" t="s">
        <v>6046</v>
      </c>
      <c r="E1" s="724" t="s">
        <v>6047</v>
      </c>
      <c r="F1" s="724" t="s">
        <v>6048</v>
      </c>
      <c r="G1" s="724" t="s">
        <v>6049</v>
      </c>
    </row>
    <row r="2" ht="15.75" customHeight="1">
      <c r="A2" s="725" t="s">
        <v>6050</v>
      </c>
      <c r="B2" s="726" t="s">
        <v>6051</v>
      </c>
      <c r="C2" s="727">
        <v>30271.0</v>
      </c>
      <c r="D2" s="726">
        <f t="shared" ref="D2:D14" si="1">DATEDIF(C2,$C$121,"Y")</f>
        <v>37</v>
      </c>
      <c r="E2" s="726" t="s">
        <v>6052</v>
      </c>
      <c r="F2" s="726" t="s">
        <v>6053</v>
      </c>
      <c r="G2" s="728">
        <v>326844.0</v>
      </c>
      <c r="J2" s="729" t="s">
        <v>6044</v>
      </c>
      <c r="K2" s="726" t="s">
        <v>6054</v>
      </c>
      <c r="L2" s="726" t="s">
        <v>6055</v>
      </c>
      <c r="M2" s="726" t="s">
        <v>6056</v>
      </c>
      <c r="N2" s="726" t="s">
        <v>6055</v>
      </c>
      <c r="O2" s="726" t="s">
        <v>6057</v>
      </c>
    </row>
    <row r="3" ht="15.75" customHeight="1">
      <c r="A3" s="730" t="s">
        <v>6058</v>
      </c>
      <c r="B3" s="726" t="s">
        <v>6059</v>
      </c>
      <c r="C3" s="727">
        <v>20755.0</v>
      </c>
      <c r="D3" s="726">
        <f t="shared" si="1"/>
        <v>63</v>
      </c>
      <c r="E3" s="726" t="s">
        <v>6060</v>
      </c>
      <c r="F3" s="726" t="s">
        <v>6053</v>
      </c>
      <c r="G3" s="728">
        <v>100078.05</v>
      </c>
      <c r="J3" s="472" t="s">
        <v>6061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6062</v>
      </c>
      <c r="B4" s="726" t="s">
        <v>6051</v>
      </c>
      <c r="C4" s="727">
        <v>28058.0</v>
      </c>
      <c r="D4" s="726">
        <f t="shared" si="1"/>
        <v>43</v>
      </c>
      <c r="E4" s="726" t="s">
        <v>6063</v>
      </c>
      <c r="F4" s="726" t="s">
        <v>6053</v>
      </c>
      <c r="G4" s="728">
        <v>49196.01</v>
      </c>
      <c r="J4" s="472" t="s">
        <v>6064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6065</v>
      </c>
      <c r="B5" s="726" t="s">
        <v>6051</v>
      </c>
      <c r="C5" s="727">
        <v>29075.0</v>
      </c>
      <c r="D5" s="726">
        <f t="shared" si="1"/>
        <v>40</v>
      </c>
      <c r="E5" s="726" t="s">
        <v>6063</v>
      </c>
      <c r="F5" s="726" t="s">
        <v>6053</v>
      </c>
      <c r="G5" s="728">
        <v>100349.0</v>
      </c>
      <c r="J5" s="472" t="s">
        <v>6054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2582</v>
      </c>
      <c r="P5" s="734">
        <f>SUM(P3:P4)</f>
        <v>108</v>
      </c>
    </row>
    <row r="6" ht="15.75" customHeight="1">
      <c r="A6" s="730" t="s">
        <v>6066</v>
      </c>
      <c r="B6" s="726" t="s">
        <v>6051</v>
      </c>
      <c r="C6" s="727">
        <v>26364.0</v>
      </c>
      <c r="D6" s="726">
        <f t="shared" si="1"/>
        <v>47</v>
      </c>
      <c r="E6" s="726" t="s">
        <v>6063</v>
      </c>
      <c r="F6" s="726" t="s">
        <v>6053</v>
      </c>
      <c r="G6" s="728">
        <v>254439.0</v>
      </c>
      <c r="P6" s="734"/>
    </row>
    <row r="7" ht="15.75" customHeight="1">
      <c r="A7" s="730" t="s">
        <v>6067</v>
      </c>
      <c r="B7" s="726" t="s">
        <v>6051</v>
      </c>
      <c r="C7" s="727">
        <v>30591.0</v>
      </c>
      <c r="D7" s="726">
        <f t="shared" si="1"/>
        <v>36</v>
      </c>
      <c r="E7" s="726" t="s">
        <v>6052</v>
      </c>
      <c r="F7" s="726" t="s">
        <v>6068</v>
      </c>
      <c r="G7" s="728">
        <v>105616.0</v>
      </c>
      <c r="J7" s="729" t="s">
        <v>6046</v>
      </c>
      <c r="K7" s="726" t="s">
        <v>6054</v>
      </c>
      <c r="L7" s="726" t="s">
        <v>6055</v>
      </c>
      <c r="M7" s="726" t="s">
        <v>6069</v>
      </c>
      <c r="N7" s="726" t="s">
        <v>6055</v>
      </c>
      <c r="O7" s="726" t="s">
        <v>6057</v>
      </c>
      <c r="P7" s="734"/>
    </row>
    <row r="8" ht="15.75" customHeight="1">
      <c r="A8" s="472" t="s">
        <v>6070</v>
      </c>
      <c r="B8" s="726" t="s">
        <v>6051</v>
      </c>
      <c r="C8" s="727">
        <v>28792.0</v>
      </c>
      <c r="D8" s="726">
        <f t="shared" si="1"/>
        <v>41</v>
      </c>
      <c r="E8" s="726" t="s">
        <v>6071</v>
      </c>
      <c r="F8" s="726" t="s">
        <v>6053</v>
      </c>
      <c r="G8" s="728">
        <v>1013833.0</v>
      </c>
      <c r="J8" s="472" t="s">
        <v>6072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6073</v>
      </c>
      <c r="B9" s="726" t="s">
        <v>6051</v>
      </c>
      <c r="C9" s="727">
        <v>33605.0</v>
      </c>
      <c r="D9" s="726">
        <f t="shared" si="1"/>
        <v>28</v>
      </c>
      <c r="E9" s="726" t="s">
        <v>6074</v>
      </c>
      <c r="F9" s="726" t="s">
        <v>6053</v>
      </c>
      <c r="G9" s="728">
        <v>5158.12</v>
      </c>
      <c r="J9" s="472" t="s">
        <v>6075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6076</v>
      </c>
      <c r="B10" s="726" t="s">
        <v>6059</v>
      </c>
      <c r="C10" s="727">
        <v>23623.0</v>
      </c>
      <c r="D10" s="726">
        <f t="shared" si="1"/>
        <v>55</v>
      </c>
      <c r="E10" s="726" t="s">
        <v>6077</v>
      </c>
      <c r="F10" s="726" t="s">
        <v>6053</v>
      </c>
      <c r="G10" s="728">
        <v>928015.0</v>
      </c>
      <c r="J10" s="472" t="s">
        <v>6078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6079</v>
      </c>
      <c r="B11" s="726" t="s">
        <v>6059</v>
      </c>
      <c r="C11" s="727">
        <v>31602.0</v>
      </c>
      <c r="D11" s="726">
        <f t="shared" si="1"/>
        <v>33</v>
      </c>
      <c r="E11" s="726" t="s">
        <v>6080</v>
      </c>
      <c r="F11" s="726" t="s">
        <v>6053</v>
      </c>
      <c r="G11" s="728">
        <v>449686.0</v>
      </c>
      <c r="J11" s="472" t="s">
        <v>6081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6082</v>
      </c>
      <c r="B12" s="726" t="s">
        <v>6059</v>
      </c>
      <c r="C12" s="727">
        <v>24295.0</v>
      </c>
      <c r="D12" s="726">
        <f t="shared" si="1"/>
        <v>53</v>
      </c>
      <c r="E12" s="726" t="s">
        <v>6083</v>
      </c>
      <c r="F12" s="726" t="s">
        <v>6053</v>
      </c>
      <c r="G12" s="728">
        <v>174816.0</v>
      </c>
      <c r="J12" s="472" t="s">
        <v>6084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6085</v>
      </c>
      <c r="B13" s="726" t="s">
        <v>6051</v>
      </c>
      <c r="C13" s="727">
        <v>13520.0</v>
      </c>
      <c r="D13" s="726">
        <f t="shared" si="1"/>
        <v>82</v>
      </c>
      <c r="E13" s="726" t="s">
        <v>6086</v>
      </c>
      <c r="F13" s="726" t="s">
        <v>6087</v>
      </c>
      <c r="G13" s="728">
        <v>147417.0</v>
      </c>
      <c r="J13" s="472" t="s">
        <v>6088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6089</v>
      </c>
      <c r="B14" s="726" t="s">
        <v>6051</v>
      </c>
      <c r="C14" s="727">
        <v>23066.0</v>
      </c>
      <c r="D14" s="726">
        <f t="shared" si="1"/>
        <v>56</v>
      </c>
      <c r="E14" s="726" t="s">
        <v>6052</v>
      </c>
      <c r="F14" s="726" t="s">
        <v>6053</v>
      </c>
      <c r="G14" s="728">
        <v>31376.0</v>
      </c>
      <c r="J14" s="472" t="s">
        <v>6090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4829</v>
      </c>
    </row>
    <row r="15" ht="15.75" customHeight="1">
      <c r="A15" s="738" t="s">
        <v>6091</v>
      </c>
      <c r="B15" s="726" t="s">
        <v>6051</v>
      </c>
      <c r="C15" s="727"/>
      <c r="D15" s="726"/>
      <c r="E15" s="726" t="s">
        <v>6071</v>
      </c>
      <c r="F15" s="726"/>
      <c r="G15" s="728">
        <v>0.0</v>
      </c>
      <c r="J15" s="472" t="s">
        <v>6054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6092</v>
      </c>
      <c r="B16" s="726" t="s">
        <v>6059</v>
      </c>
      <c r="C16" s="727">
        <v>29816.0</v>
      </c>
      <c r="D16" s="726">
        <f t="shared" ref="D16:D53" si="5">DATEDIF(C16,$C$121,"Y")</f>
        <v>38</v>
      </c>
      <c r="E16" s="726" t="s">
        <v>6080</v>
      </c>
      <c r="F16" s="726" t="s">
        <v>6053</v>
      </c>
      <c r="G16" s="728">
        <v>101819.0</v>
      </c>
    </row>
    <row r="17" ht="15.75" customHeight="1">
      <c r="A17" s="730" t="s">
        <v>6093</v>
      </c>
      <c r="B17" s="726" t="s">
        <v>6059</v>
      </c>
      <c r="C17" s="727">
        <v>31091.0</v>
      </c>
      <c r="D17" s="726">
        <f t="shared" si="5"/>
        <v>34</v>
      </c>
      <c r="E17" s="726" t="s">
        <v>6080</v>
      </c>
      <c r="F17" s="726" t="s">
        <v>6053</v>
      </c>
      <c r="G17" s="728">
        <v>35841.42</v>
      </c>
      <c r="J17" s="724" t="s">
        <v>6047</v>
      </c>
      <c r="K17" s="726" t="s">
        <v>6054</v>
      </c>
      <c r="L17" s="726" t="s">
        <v>6055</v>
      </c>
      <c r="M17" s="726" t="s">
        <v>6094</v>
      </c>
      <c r="N17" s="726" t="s">
        <v>6055</v>
      </c>
      <c r="O17" s="726" t="s">
        <v>6057</v>
      </c>
      <c r="R17" s="737" t="s">
        <v>4829</v>
      </c>
    </row>
    <row r="18" ht="15.75" customHeight="1">
      <c r="A18" s="730" t="s">
        <v>6095</v>
      </c>
      <c r="B18" s="726" t="s">
        <v>6051</v>
      </c>
      <c r="C18" s="727">
        <v>31386.0</v>
      </c>
      <c r="D18" s="726">
        <f t="shared" si="5"/>
        <v>34</v>
      </c>
      <c r="E18" s="726" t="s">
        <v>6096</v>
      </c>
      <c r="F18" s="726" t="s">
        <v>6053</v>
      </c>
      <c r="G18" s="728">
        <v>215750.0</v>
      </c>
      <c r="J18" s="472" t="s">
        <v>6052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6097</v>
      </c>
      <c r="B19" s="726" t="s">
        <v>6051</v>
      </c>
      <c r="C19" s="727">
        <v>23072.0</v>
      </c>
      <c r="D19" s="726">
        <f t="shared" si="5"/>
        <v>56</v>
      </c>
      <c r="E19" s="726" t="s">
        <v>6098</v>
      </c>
      <c r="F19" s="726" t="s">
        <v>6053</v>
      </c>
      <c r="G19" s="728">
        <v>132923.0</v>
      </c>
      <c r="J19" s="472" t="s">
        <v>6071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5952</v>
      </c>
      <c r="B20" s="726" t="s">
        <v>6051</v>
      </c>
      <c r="C20" s="727">
        <v>29186.0</v>
      </c>
      <c r="D20" s="726">
        <f t="shared" si="5"/>
        <v>40</v>
      </c>
      <c r="E20" s="726" t="s">
        <v>6074</v>
      </c>
      <c r="F20" s="726" t="s">
        <v>6053</v>
      </c>
      <c r="G20" s="728">
        <f>707418+847182</f>
        <v>1554600</v>
      </c>
      <c r="J20" s="472" t="s">
        <v>6074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6099</v>
      </c>
      <c r="B21" s="726" t="s">
        <v>6059</v>
      </c>
      <c r="C21" s="727">
        <v>30936.0</v>
      </c>
      <c r="D21" s="726">
        <f t="shared" si="5"/>
        <v>35</v>
      </c>
      <c r="E21" s="726" t="s">
        <v>6100</v>
      </c>
      <c r="F21" s="726" t="s">
        <v>6053</v>
      </c>
      <c r="G21" s="728">
        <v>511766.0</v>
      </c>
      <c r="H21" s="737"/>
      <c r="I21" s="737"/>
      <c r="J21" s="472" t="s">
        <v>6063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5946</v>
      </c>
      <c r="B22" s="726" t="s">
        <v>6051</v>
      </c>
      <c r="C22" s="727">
        <v>26191.0</v>
      </c>
      <c r="D22" s="726">
        <f t="shared" si="5"/>
        <v>48</v>
      </c>
      <c r="E22" s="726" t="s">
        <v>6101</v>
      </c>
      <c r="F22" s="726" t="s">
        <v>6053</v>
      </c>
      <c r="G22" s="728">
        <v>916562.0</v>
      </c>
      <c r="J22" s="472" t="s">
        <v>6096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6102</v>
      </c>
      <c r="B23" s="726" t="s">
        <v>6051</v>
      </c>
      <c r="C23" s="727">
        <v>32417.0</v>
      </c>
      <c r="D23" s="726">
        <f t="shared" si="5"/>
        <v>31</v>
      </c>
      <c r="E23" s="726" t="s">
        <v>6071</v>
      </c>
      <c r="F23" s="726" t="s">
        <v>6053</v>
      </c>
      <c r="G23" s="728">
        <v>332795.0</v>
      </c>
      <c r="J23" s="472" t="s">
        <v>6103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4829</v>
      </c>
    </row>
    <row r="24" ht="15.75" customHeight="1">
      <c r="A24" s="730" t="s">
        <v>6104</v>
      </c>
      <c r="B24" s="726" t="s">
        <v>6059</v>
      </c>
      <c r="C24" s="727">
        <v>26324.0</v>
      </c>
      <c r="D24" s="726">
        <f t="shared" si="5"/>
        <v>47</v>
      </c>
      <c r="E24" s="726" t="s">
        <v>6080</v>
      </c>
      <c r="F24" s="726" t="s">
        <v>6053</v>
      </c>
      <c r="G24" s="728">
        <v>191406.0</v>
      </c>
      <c r="J24" s="472" t="s">
        <v>6098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4829</v>
      </c>
    </row>
    <row r="25" ht="15.75" customHeight="1">
      <c r="A25" s="730" t="s">
        <v>6105</v>
      </c>
      <c r="B25" s="726" t="s">
        <v>6059</v>
      </c>
      <c r="C25" s="727">
        <v>24529.0</v>
      </c>
      <c r="D25" s="726">
        <f t="shared" si="5"/>
        <v>52</v>
      </c>
      <c r="E25" s="726" t="s">
        <v>6106</v>
      </c>
      <c r="F25" s="726" t="s">
        <v>6053</v>
      </c>
      <c r="G25" s="728">
        <v>91137.0</v>
      </c>
      <c r="J25" s="472" t="s">
        <v>6086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6107</v>
      </c>
      <c r="B26" s="726" t="s">
        <v>6051</v>
      </c>
      <c r="C26" s="727">
        <v>28883.0</v>
      </c>
      <c r="D26" s="726">
        <f t="shared" si="5"/>
        <v>40</v>
      </c>
      <c r="E26" s="726" t="s">
        <v>6096</v>
      </c>
      <c r="F26" s="726" t="s">
        <v>6053</v>
      </c>
      <c r="G26" s="728">
        <v>271013.45</v>
      </c>
      <c r="J26" s="472" t="s">
        <v>6108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6109</v>
      </c>
      <c r="B27" s="726" t="s">
        <v>6059</v>
      </c>
      <c r="C27" s="727">
        <v>22919.0</v>
      </c>
      <c r="D27" s="726">
        <f t="shared" si="5"/>
        <v>57</v>
      </c>
      <c r="E27" s="726" t="s">
        <v>6080</v>
      </c>
      <c r="F27" s="726" t="s">
        <v>6053</v>
      </c>
      <c r="G27" s="728">
        <v>187575.0</v>
      </c>
      <c r="J27" s="472" t="s">
        <v>6110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6111</v>
      </c>
      <c r="B28" s="726" t="s">
        <v>6059</v>
      </c>
      <c r="C28" s="727">
        <v>25781.0</v>
      </c>
      <c r="D28" s="726">
        <f t="shared" si="5"/>
        <v>49</v>
      </c>
      <c r="E28" s="726"/>
      <c r="F28" s="726" t="s">
        <v>6053</v>
      </c>
      <c r="G28" s="728">
        <v>0.0</v>
      </c>
      <c r="J28" s="472" t="s">
        <v>6054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6112</v>
      </c>
      <c r="B29" s="726" t="s">
        <v>6051</v>
      </c>
      <c r="C29" s="727">
        <v>27513.0</v>
      </c>
      <c r="D29" s="726">
        <f t="shared" si="5"/>
        <v>44</v>
      </c>
      <c r="E29" s="726" t="s">
        <v>6074</v>
      </c>
      <c r="F29" s="726"/>
      <c r="G29" s="728">
        <v>57062.68</v>
      </c>
    </row>
    <row r="30" ht="15.75" customHeight="1">
      <c r="A30" s="472" t="s">
        <v>6113</v>
      </c>
      <c r="B30" s="726" t="s">
        <v>6059</v>
      </c>
      <c r="C30" s="727">
        <v>22401.0</v>
      </c>
      <c r="D30" s="726">
        <f t="shared" si="5"/>
        <v>58</v>
      </c>
      <c r="E30" s="726" t="s">
        <v>6080</v>
      </c>
      <c r="F30" s="726" t="s">
        <v>6053</v>
      </c>
      <c r="G30" s="728">
        <v>163478.0</v>
      </c>
    </row>
    <row r="31" ht="15.75" customHeight="1">
      <c r="A31" s="738" t="s">
        <v>6114</v>
      </c>
      <c r="B31" s="726" t="s">
        <v>6059</v>
      </c>
      <c r="C31" s="727">
        <v>19484.0</v>
      </c>
      <c r="D31" s="726">
        <f t="shared" si="5"/>
        <v>66</v>
      </c>
      <c r="E31" s="726" t="s">
        <v>6115</v>
      </c>
      <c r="F31" s="726" t="s">
        <v>6053</v>
      </c>
      <c r="G31" s="728">
        <v>0.0</v>
      </c>
      <c r="J31" s="724" t="s">
        <v>6049</v>
      </c>
    </row>
    <row r="32" ht="15.75" customHeight="1">
      <c r="A32" s="730" t="s">
        <v>6116</v>
      </c>
      <c r="B32" s="726" t="s">
        <v>6051</v>
      </c>
      <c r="C32" s="727">
        <v>25747.0</v>
      </c>
      <c r="D32" s="726">
        <f t="shared" si="5"/>
        <v>49</v>
      </c>
      <c r="E32" s="726" t="s">
        <v>6063</v>
      </c>
      <c r="F32" s="726" t="s">
        <v>6053</v>
      </c>
      <c r="G32" s="728">
        <f>205400+183458</f>
        <v>388858</v>
      </c>
    </row>
    <row r="33" ht="15.75" customHeight="1">
      <c r="A33" s="730" t="s">
        <v>6117</v>
      </c>
      <c r="B33" s="726" t="s">
        <v>6051</v>
      </c>
      <c r="C33" s="727">
        <v>28151.0</v>
      </c>
      <c r="D33" s="726">
        <f t="shared" si="5"/>
        <v>42</v>
      </c>
      <c r="E33" s="726" t="s">
        <v>6063</v>
      </c>
      <c r="F33" s="726" t="s">
        <v>6053</v>
      </c>
      <c r="G33" s="728">
        <v>56328.0</v>
      </c>
    </row>
    <row r="34" ht="15.75" customHeight="1">
      <c r="A34" s="472" t="s">
        <v>6118</v>
      </c>
      <c r="B34" s="726" t="s">
        <v>6051</v>
      </c>
      <c r="C34" s="727">
        <v>27906.0</v>
      </c>
      <c r="D34" s="726">
        <f t="shared" si="5"/>
        <v>43</v>
      </c>
      <c r="E34" s="726" t="s">
        <v>6108</v>
      </c>
      <c r="F34" s="726" t="s">
        <v>6053</v>
      </c>
      <c r="G34" s="728">
        <v>257451.0</v>
      </c>
    </row>
    <row r="35" ht="15.75" customHeight="1">
      <c r="A35" s="472" t="s">
        <v>6119</v>
      </c>
      <c r="B35" s="726" t="s">
        <v>6051</v>
      </c>
      <c r="C35" s="727">
        <v>28906.0</v>
      </c>
      <c r="D35" s="726">
        <f t="shared" si="5"/>
        <v>40</v>
      </c>
      <c r="E35" s="726" t="s">
        <v>6074</v>
      </c>
      <c r="F35" s="726" t="s">
        <v>6053</v>
      </c>
      <c r="G35" s="728">
        <v>402433.0</v>
      </c>
    </row>
    <row r="36" ht="15.75" customHeight="1">
      <c r="A36" s="730" t="s">
        <v>6120</v>
      </c>
      <c r="B36" s="726" t="s">
        <v>6051</v>
      </c>
      <c r="C36" s="727">
        <v>30587.0</v>
      </c>
      <c r="D36" s="726">
        <f t="shared" si="5"/>
        <v>36</v>
      </c>
      <c r="E36" s="726" t="s">
        <v>6096</v>
      </c>
      <c r="F36" s="726" t="s">
        <v>6053</v>
      </c>
      <c r="G36" s="728">
        <f>458323+1000228</f>
        <v>1458551</v>
      </c>
    </row>
    <row r="37" ht="15.75" customHeight="1">
      <c r="A37" s="730" t="s">
        <v>5942</v>
      </c>
      <c r="B37" s="726" t="s">
        <v>6059</v>
      </c>
      <c r="C37" s="727">
        <v>15096.0</v>
      </c>
      <c r="D37" s="726">
        <f t="shared" si="5"/>
        <v>78</v>
      </c>
      <c r="E37" s="726" t="s">
        <v>6115</v>
      </c>
      <c r="F37" s="726" t="s">
        <v>6053</v>
      </c>
      <c r="G37" s="728">
        <v>179256.0</v>
      </c>
    </row>
    <row r="38" ht="15.75" customHeight="1">
      <c r="A38" s="730" t="s">
        <v>6121</v>
      </c>
      <c r="B38" s="726" t="s">
        <v>6051</v>
      </c>
      <c r="C38" s="727">
        <v>27655.0</v>
      </c>
      <c r="D38" s="726">
        <f t="shared" si="5"/>
        <v>44</v>
      </c>
      <c r="E38" s="726" t="s">
        <v>6098</v>
      </c>
      <c r="F38" s="726" t="s">
        <v>6122</v>
      </c>
      <c r="G38" s="728">
        <v>769189.0</v>
      </c>
      <c r="J38" s="737" t="s">
        <v>4829</v>
      </c>
    </row>
    <row r="39" ht="15.75" customHeight="1">
      <c r="A39" s="730" t="s">
        <v>6123</v>
      </c>
      <c r="B39" s="726" t="s">
        <v>6051</v>
      </c>
      <c r="C39" s="727">
        <v>31245.0</v>
      </c>
      <c r="D39" s="726">
        <f t="shared" si="5"/>
        <v>34</v>
      </c>
      <c r="E39" s="726" t="s">
        <v>6074</v>
      </c>
      <c r="F39" s="726" t="s">
        <v>6053</v>
      </c>
      <c r="G39" s="728">
        <v>166417.0</v>
      </c>
      <c r="J39" s="737" t="s">
        <v>4829</v>
      </c>
      <c r="K39" s="737" t="s">
        <v>4829</v>
      </c>
    </row>
    <row r="40" ht="15.75" customHeight="1">
      <c r="A40" s="472" t="s">
        <v>6124</v>
      </c>
      <c r="B40" s="726" t="s">
        <v>6051</v>
      </c>
      <c r="C40" s="727">
        <v>28270.0</v>
      </c>
      <c r="D40" s="726">
        <f t="shared" si="5"/>
        <v>42</v>
      </c>
      <c r="E40" s="726" t="s">
        <v>6096</v>
      </c>
      <c r="F40" s="726" t="s">
        <v>6053</v>
      </c>
      <c r="G40" s="728">
        <v>208601.0</v>
      </c>
    </row>
    <row r="41" ht="15.75" customHeight="1">
      <c r="A41" s="736" t="s">
        <v>4411</v>
      </c>
      <c r="B41" s="726" t="s">
        <v>6051</v>
      </c>
      <c r="C41" s="727">
        <v>23924.0</v>
      </c>
      <c r="D41" s="726">
        <f t="shared" si="5"/>
        <v>54</v>
      </c>
      <c r="E41" s="726" t="s">
        <v>6074</v>
      </c>
      <c r="F41" s="726"/>
      <c r="G41" s="728">
        <v>278844.53</v>
      </c>
      <c r="J41" s="737" t="s">
        <v>4829</v>
      </c>
    </row>
    <row r="42" ht="15.75" customHeight="1">
      <c r="A42" s="736" t="s">
        <v>6125</v>
      </c>
      <c r="B42" s="726" t="s">
        <v>6051</v>
      </c>
      <c r="C42" s="727">
        <v>33469.0</v>
      </c>
      <c r="D42" s="726">
        <f t="shared" si="5"/>
        <v>28</v>
      </c>
      <c r="E42" s="726" t="s">
        <v>6052</v>
      </c>
      <c r="F42" s="726" t="s">
        <v>6126</v>
      </c>
      <c r="G42" s="728">
        <v>131927.0</v>
      </c>
      <c r="J42" s="737" t="s">
        <v>4829</v>
      </c>
    </row>
    <row r="43" ht="15.75" customHeight="1">
      <c r="A43" s="730" t="s">
        <v>6127</v>
      </c>
      <c r="B43" s="726" t="s">
        <v>6051</v>
      </c>
      <c r="C43" s="727">
        <v>25643.0</v>
      </c>
      <c r="D43" s="726">
        <f t="shared" si="5"/>
        <v>49</v>
      </c>
      <c r="E43" s="726" t="s">
        <v>6096</v>
      </c>
      <c r="F43" s="726" t="s">
        <v>6053</v>
      </c>
      <c r="G43" s="728">
        <v>506417.0</v>
      </c>
      <c r="K43" s="737" t="s">
        <v>4829</v>
      </c>
      <c r="L43" s="737" t="s">
        <v>4829</v>
      </c>
    </row>
    <row r="44" ht="15.75" customHeight="1">
      <c r="A44" s="736" t="s">
        <v>6128</v>
      </c>
      <c r="B44" s="726" t="s">
        <v>6051</v>
      </c>
      <c r="C44" s="727">
        <v>32920.0</v>
      </c>
      <c r="D44" s="726">
        <f t="shared" si="5"/>
        <v>29</v>
      </c>
      <c r="E44" s="726" t="s">
        <v>6074</v>
      </c>
      <c r="F44" s="726" t="s">
        <v>6053</v>
      </c>
      <c r="G44" s="728">
        <v>123215.73</v>
      </c>
      <c r="K44" s="737" t="s">
        <v>4829</v>
      </c>
    </row>
    <row r="45" ht="15.75" customHeight="1">
      <c r="A45" s="730" t="s">
        <v>6129</v>
      </c>
      <c r="B45" s="726" t="s">
        <v>6051</v>
      </c>
      <c r="C45" s="727">
        <v>30264.0</v>
      </c>
      <c r="D45" s="726">
        <f t="shared" si="5"/>
        <v>37</v>
      </c>
      <c r="E45" s="726" t="s">
        <v>6071</v>
      </c>
      <c r="F45" s="726" t="s">
        <v>6053</v>
      </c>
      <c r="G45" s="728">
        <v>141649.0</v>
      </c>
    </row>
    <row r="46" ht="15.75" customHeight="1">
      <c r="A46" s="730" t="s">
        <v>6130</v>
      </c>
      <c r="B46" s="726" t="s">
        <v>6059</v>
      </c>
      <c r="C46" s="727">
        <v>18097.0</v>
      </c>
      <c r="D46" s="726">
        <f t="shared" si="5"/>
        <v>70</v>
      </c>
      <c r="E46" s="726" t="s">
        <v>6115</v>
      </c>
      <c r="F46" s="726" t="s">
        <v>6053</v>
      </c>
      <c r="G46" s="728">
        <f>913577+225360</f>
        <v>1138937</v>
      </c>
    </row>
    <row r="47" ht="15.75" customHeight="1">
      <c r="A47" s="736" t="s">
        <v>4511</v>
      </c>
      <c r="B47" s="726" t="s">
        <v>6051</v>
      </c>
      <c r="C47" s="727">
        <v>24085.0</v>
      </c>
      <c r="D47" s="726">
        <f t="shared" si="5"/>
        <v>54</v>
      </c>
      <c r="E47" s="726" t="s">
        <v>6131</v>
      </c>
      <c r="F47" s="726"/>
      <c r="G47" s="728">
        <v>611765.67</v>
      </c>
      <c r="L47" s="737" t="s">
        <v>4829</v>
      </c>
    </row>
    <row r="48" ht="15.75" customHeight="1">
      <c r="A48" s="739" t="s">
        <v>6132</v>
      </c>
      <c r="B48" s="726" t="s">
        <v>6059</v>
      </c>
      <c r="C48" s="727">
        <v>31943.0</v>
      </c>
      <c r="D48" s="726">
        <f t="shared" si="5"/>
        <v>32</v>
      </c>
      <c r="E48" s="726" t="s">
        <v>6133</v>
      </c>
      <c r="F48" s="726" t="s">
        <v>6053</v>
      </c>
      <c r="G48" s="728">
        <v>275126.0</v>
      </c>
    </row>
    <row r="49" ht="15.75" customHeight="1">
      <c r="A49" s="739" t="s">
        <v>6134</v>
      </c>
      <c r="B49" s="726" t="s">
        <v>6051</v>
      </c>
      <c r="C49" s="727">
        <v>26994.0</v>
      </c>
      <c r="D49" s="726">
        <f t="shared" si="5"/>
        <v>46</v>
      </c>
      <c r="E49" s="726" t="s">
        <v>6071</v>
      </c>
      <c r="F49" s="726" t="s">
        <v>6053</v>
      </c>
      <c r="G49" s="728">
        <v>395619.0</v>
      </c>
    </row>
    <row r="50" ht="15.75" customHeight="1">
      <c r="A50" s="739" t="s">
        <v>6135</v>
      </c>
      <c r="B50" s="726" t="s">
        <v>6051</v>
      </c>
      <c r="C50" s="727">
        <v>32175.0</v>
      </c>
      <c r="D50" s="726">
        <f t="shared" si="5"/>
        <v>31</v>
      </c>
      <c r="E50" s="726" t="s">
        <v>6071</v>
      </c>
      <c r="F50" s="726" t="s">
        <v>6053</v>
      </c>
      <c r="G50" s="728">
        <v>125506.0</v>
      </c>
      <c r="J50" s="737" t="s">
        <v>4829</v>
      </c>
    </row>
    <row r="51" ht="15.75" customHeight="1">
      <c r="A51" s="740" t="s">
        <v>6136</v>
      </c>
      <c r="B51" s="726" t="s">
        <v>6051</v>
      </c>
      <c r="C51" s="727">
        <v>29879.0</v>
      </c>
      <c r="D51" s="726">
        <f t="shared" si="5"/>
        <v>38</v>
      </c>
      <c r="E51" s="726" t="s">
        <v>6096</v>
      </c>
      <c r="F51" s="726" t="s">
        <v>6053</v>
      </c>
      <c r="G51" s="728">
        <f>165123+165077</f>
        <v>330200</v>
      </c>
      <c r="J51" s="737" t="s">
        <v>4829</v>
      </c>
    </row>
    <row r="52" ht="15.75" customHeight="1">
      <c r="A52" s="730" t="s">
        <v>6137</v>
      </c>
      <c r="B52" s="726" t="s">
        <v>6051</v>
      </c>
      <c r="C52" s="727">
        <v>22158.0</v>
      </c>
      <c r="D52" s="726">
        <f t="shared" si="5"/>
        <v>59</v>
      </c>
      <c r="E52" s="726" t="s">
        <v>6138</v>
      </c>
      <c r="F52" s="726" t="s">
        <v>6053</v>
      </c>
      <c r="G52" s="728">
        <v>167058.0</v>
      </c>
    </row>
    <row r="53" ht="15.75" customHeight="1">
      <c r="A53" s="739" t="s">
        <v>6139</v>
      </c>
      <c r="B53" s="726" t="s">
        <v>6051</v>
      </c>
      <c r="C53" s="727">
        <v>13343.0</v>
      </c>
      <c r="D53" s="726">
        <f t="shared" si="5"/>
        <v>83</v>
      </c>
      <c r="E53" s="726" t="s">
        <v>6086</v>
      </c>
      <c r="F53" s="726" t="s">
        <v>6053</v>
      </c>
      <c r="G53" s="728">
        <v>119871.0</v>
      </c>
      <c r="J53" s="737" t="s">
        <v>4829</v>
      </c>
    </row>
    <row r="54" ht="15.75" customHeight="1">
      <c r="A54" s="741" t="s">
        <v>6140</v>
      </c>
      <c r="B54" s="726" t="s">
        <v>6059</v>
      </c>
      <c r="C54" s="727"/>
      <c r="D54" s="726"/>
      <c r="E54" s="726" t="s">
        <v>6141</v>
      </c>
      <c r="F54" s="726"/>
      <c r="G54" s="728">
        <v>0.0</v>
      </c>
    </row>
    <row r="55" ht="15.75" customHeight="1">
      <c r="A55" s="740" t="s">
        <v>6142</v>
      </c>
      <c r="B55" s="726" t="s">
        <v>6051</v>
      </c>
      <c r="C55" s="727">
        <v>23916.0</v>
      </c>
      <c r="D55" s="726">
        <f t="shared" ref="D55:D78" si="8">DATEDIF(C55,$C$121,"Y")</f>
        <v>54</v>
      </c>
      <c r="E55" s="726" t="s">
        <v>6071</v>
      </c>
      <c r="F55" s="726" t="s">
        <v>6053</v>
      </c>
      <c r="G55" s="728">
        <v>314725.0</v>
      </c>
    </row>
    <row r="56" ht="15.75" customHeight="1">
      <c r="A56" s="740" t="s">
        <v>5947</v>
      </c>
      <c r="B56" s="726" t="s">
        <v>6051</v>
      </c>
      <c r="C56" s="727">
        <v>29508.0</v>
      </c>
      <c r="D56" s="726">
        <f t="shared" si="8"/>
        <v>39</v>
      </c>
      <c r="E56" s="726" t="s">
        <v>6101</v>
      </c>
      <c r="F56" s="726" t="s">
        <v>6053</v>
      </c>
      <c r="G56" s="728">
        <v>105215.56</v>
      </c>
    </row>
    <row r="57" ht="15.75" customHeight="1">
      <c r="A57" s="739" t="s">
        <v>6143</v>
      </c>
      <c r="B57" s="726" t="s">
        <v>6051</v>
      </c>
      <c r="C57" s="727">
        <v>31417.0</v>
      </c>
      <c r="D57" s="726">
        <f t="shared" si="8"/>
        <v>33</v>
      </c>
      <c r="E57" s="726" t="s">
        <v>6071</v>
      </c>
      <c r="F57" s="726" t="s">
        <v>6053</v>
      </c>
      <c r="G57" s="728">
        <f>360253+251068</f>
        <v>611321</v>
      </c>
    </row>
    <row r="58" ht="15.75" customHeight="1">
      <c r="A58" s="739" t="s">
        <v>6144</v>
      </c>
      <c r="B58" s="726" t="s">
        <v>6059</v>
      </c>
      <c r="C58" s="727">
        <v>27619.0</v>
      </c>
      <c r="D58" s="726">
        <f t="shared" si="8"/>
        <v>44</v>
      </c>
      <c r="E58" s="726" t="s">
        <v>6080</v>
      </c>
      <c r="F58" s="726" t="s">
        <v>6053</v>
      </c>
      <c r="G58" s="728">
        <v>189120.0</v>
      </c>
    </row>
    <row r="59" ht="15.75" customHeight="1">
      <c r="A59" s="740" t="s">
        <v>6145</v>
      </c>
      <c r="B59" s="726" t="s">
        <v>6059</v>
      </c>
      <c r="C59" s="727">
        <v>21213.0</v>
      </c>
      <c r="D59" s="726">
        <f t="shared" si="8"/>
        <v>61</v>
      </c>
      <c r="E59" s="726" t="s">
        <v>6063</v>
      </c>
      <c r="F59" s="726" t="s">
        <v>6122</v>
      </c>
      <c r="G59" s="728">
        <v>16764.63</v>
      </c>
    </row>
    <row r="60" ht="15.75" customHeight="1">
      <c r="A60" s="739" t="s">
        <v>6146</v>
      </c>
      <c r="B60" s="726" t="s">
        <v>6051</v>
      </c>
      <c r="C60" s="727">
        <v>20736.0</v>
      </c>
      <c r="D60" s="726">
        <f t="shared" si="8"/>
        <v>63</v>
      </c>
      <c r="E60" s="726"/>
      <c r="F60" s="726" t="s">
        <v>6053</v>
      </c>
      <c r="G60" s="728">
        <v>129393.0</v>
      </c>
    </row>
    <row r="61" ht="15.75" customHeight="1">
      <c r="A61" s="742" t="s">
        <v>6147</v>
      </c>
      <c r="B61" s="726" t="s">
        <v>6051</v>
      </c>
      <c r="C61" s="727">
        <v>21535.0</v>
      </c>
      <c r="D61" s="726">
        <f t="shared" si="8"/>
        <v>61</v>
      </c>
      <c r="E61" s="726" t="s">
        <v>6052</v>
      </c>
      <c r="F61" s="726" t="s">
        <v>6053</v>
      </c>
      <c r="G61" s="728">
        <v>69611.0</v>
      </c>
      <c r="K61" s="737"/>
    </row>
    <row r="62" ht="15.75" customHeight="1">
      <c r="A62" s="730" t="s">
        <v>6148</v>
      </c>
      <c r="B62" s="726" t="s">
        <v>6059</v>
      </c>
      <c r="C62" s="727">
        <v>28071.0</v>
      </c>
      <c r="D62" s="726">
        <f t="shared" si="8"/>
        <v>43</v>
      </c>
      <c r="E62" s="726" t="s">
        <v>6149</v>
      </c>
      <c r="F62" s="726" t="s">
        <v>6053</v>
      </c>
      <c r="G62" s="728">
        <f>419503+311767</f>
        <v>731270</v>
      </c>
    </row>
    <row r="63" ht="15.75" customHeight="1">
      <c r="A63" s="736" t="s">
        <v>6150</v>
      </c>
      <c r="B63" s="726" t="s">
        <v>6051</v>
      </c>
      <c r="C63" s="727">
        <v>27745.0</v>
      </c>
      <c r="D63" s="726">
        <f t="shared" si="8"/>
        <v>44</v>
      </c>
      <c r="E63" s="726" t="s">
        <v>6074</v>
      </c>
      <c r="F63" s="726" t="s">
        <v>6053</v>
      </c>
      <c r="G63" s="728">
        <f>994319.81+157168</f>
        <v>1151487.81</v>
      </c>
      <c r="J63" s="737" t="s">
        <v>4829</v>
      </c>
    </row>
    <row r="64" ht="15.75" customHeight="1">
      <c r="A64" s="730" t="s">
        <v>6151</v>
      </c>
      <c r="B64" s="726" t="s">
        <v>6059</v>
      </c>
      <c r="C64" s="727">
        <v>24999.0</v>
      </c>
      <c r="D64" s="726">
        <f t="shared" si="8"/>
        <v>51</v>
      </c>
      <c r="E64" s="726" t="s">
        <v>6152</v>
      </c>
      <c r="F64" s="726" t="s">
        <v>6053</v>
      </c>
      <c r="G64" s="728">
        <v>108326.0</v>
      </c>
      <c r="J64" s="737" t="s">
        <v>4829</v>
      </c>
    </row>
    <row r="65" ht="15.75" customHeight="1">
      <c r="A65" s="730" t="s">
        <v>6153</v>
      </c>
      <c r="B65" s="726" t="s">
        <v>6059</v>
      </c>
      <c r="C65" s="727">
        <v>18771.0</v>
      </c>
      <c r="D65" s="726">
        <f t="shared" si="8"/>
        <v>68</v>
      </c>
      <c r="E65" s="726" t="s">
        <v>6115</v>
      </c>
      <c r="F65" s="726" t="s">
        <v>6053</v>
      </c>
      <c r="G65" s="728">
        <v>92609.0</v>
      </c>
    </row>
    <row r="66" ht="15.75" customHeight="1">
      <c r="A66" s="472" t="s">
        <v>6154</v>
      </c>
      <c r="B66" s="726" t="s">
        <v>6059</v>
      </c>
      <c r="C66" s="727">
        <v>27098.0</v>
      </c>
      <c r="D66" s="726">
        <f t="shared" si="8"/>
        <v>45</v>
      </c>
      <c r="E66" s="726" t="s">
        <v>6080</v>
      </c>
      <c r="F66" s="726" t="s">
        <v>6053</v>
      </c>
      <c r="G66" s="728">
        <v>44491.05</v>
      </c>
      <c r="L66" s="737" t="s">
        <v>4829</v>
      </c>
    </row>
    <row r="67" ht="15.75" customHeight="1">
      <c r="A67" s="730" t="s">
        <v>6155</v>
      </c>
      <c r="B67" s="726" t="s">
        <v>6059</v>
      </c>
      <c r="C67" s="727">
        <v>21881.0</v>
      </c>
      <c r="D67" s="726">
        <f t="shared" si="8"/>
        <v>60</v>
      </c>
      <c r="E67" s="726" t="s">
        <v>6156</v>
      </c>
      <c r="F67" s="726" t="s">
        <v>6053</v>
      </c>
      <c r="G67" s="728">
        <v>253693.0</v>
      </c>
      <c r="J67" s="737" t="s">
        <v>4829</v>
      </c>
    </row>
    <row r="68" ht="15.75" customHeight="1">
      <c r="A68" s="472" t="s">
        <v>6157</v>
      </c>
      <c r="B68" s="726" t="s">
        <v>6059</v>
      </c>
      <c r="C68" s="727">
        <v>20961.0</v>
      </c>
      <c r="D68" s="726">
        <f t="shared" si="8"/>
        <v>62</v>
      </c>
      <c r="E68" s="726" t="s">
        <v>6158</v>
      </c>
      <c r="F68" s="726" t="s">
        <v>6053</v>
      </c>
      <c r="G68" s="728">
        <v>268632.52</v>
      </c>
      <c r="J68" s="737" t="s">
        <v>4829</v>
      </c>
    </row>
    <row r="69" ht="15.75" customHeight="1">
      <c r="A69" s="738" t="s">
        <v>6159</v>
      </c>
      <c r="B69" s="726" t="s">
        <v>6059</v>
      </c>
      <c r="C69" s="727">
        <v>16541.0</v>
      </c>
      <c r="D69" s="726">
        <f t="shared" si="8"/>
        <v>74</v>
      </c>
      <c r="E69" s="726" t="s">
        <v>6160</v>
      </c>
      <c r="F69" s="726" t="s">
        <v>6053</v>
      </c>
      <c r="G69" s="728">
        <v>0.0</v>
      </c>
      <c r="L69" s="737" t="s">
        <v>4829</v>
      </c>
    </row>
    <row r="70" ht="15.75" customHeight="1">
      <c r="A70" s="472" t="s">
        <v>6161</v>
      </c>
      <c r="B70" s="726" t="s">
        <v>6059</v>
      </c>
      <c r="C70" s="727">
        <v>17371.0</v>
      </c>
      <c r="D70" s="726">
        <f t="shared" si="8"/>
        <v>72</v>
      </c>
      <c r="E70" s="726" t="s">
        <v>6141</v>
      </c>
      <c r="F70" s="726" t="s">
        <v>6122</v>
      </c>
      <c r="G70" s="728">
        <v>118173.01</v>
      </c>
    </row>
    <row r="71" ht="15.75" customHeight="1">
      <c r="A71" s="730" t="s">
        <v>6162</v>
      </c>
      <c r="B71" s="726" t="s">
        <v>6059</v>
      </c>
      <c r="C71" s="727">
        <v>22041.0</v>
      </c>
      <c r="D71" s="726">
        <f t="shared" si="8"/>
        <v>59</v>
      </c>
      <c r="E71" s="726" t="s">
        <v>6141</v>
      </c>
      <c r="F71" s="726" t="s">
        <v>6053</v>
      </c>
      <c r="G71" s="728">
        <v>177455.0</v>
      </c>
      <c r="K71" s="737" t="s">
        <v>4829</v>
      </c>
    </row>
    <row r="72" ht="15.75" customHeight="1">
      <c r="A72" s="730" t="s">
        <v>6163</v>
      </c>
      <c r="B72" s="726" t="s">
        <v>6051</v>
      </c>
      <c r="C72" s="727">
        <v>28553.0</v>
      </c>
      <c r="D72" s="726">
        <f t="shared" si="8"/>
        <v>41</v>
      </c>
      <c r="E72" s="726" t="s">
        <v>6096</v>
      </c>
      <c r="F72" s="726" t="s">
        <v>6053</v>
      </c>
      <c r="G72" s="728">
        <v>115496.0</v>
      </c>
      <c r="J72" s="737" t="s">
        <v>4829</v>
      </c>
    </row>
    <row r="73" ht="15.75" customHeight="1">
      <c r="A73" s="730" t="s">
        <v>6164</v>
      </c>
      <c r="B73" s="726" t="s">
        <v>6051</v>
      </c>
      <c r="C73" s="727">
        <v>28738.0</v>
      </c>
      <c r="D73" s="726">
        <f t="shared" si="8"/>
        <v>41</v>
      </c>
      <c r="E73" s="726" t="s">
        <v>6074</v>
      </c>
      <c r="F73" s="726" t="s">
        <v>6053</v>
      </c>
      <c r="G73" s="728">
        <v>261709.0</v>
      </c>
    </row>
    <row r="74" ht="15.75" customHeight="1">
      <c r="A74" s="472" t="s">
        <v>6165</v>
      </c>
      <c r="B74" s="726" t="s">
        <v>6051</v>
      </c>
      <c r="C74" s="727">
        <v>24095.0</v>
      </c>
      <c r="D74" s="726">
        <f t="shared" si="8"/>
        <v>54</v>
      </c>
      <c r="E74" s="726" t="s">
        <v>6071</v>
      </c>
      <c r="F74" s="726" t="s">
        <v>6053</v>
      </c>
      <c r="G74" s="728">
        <v>0.0</v>
      </c>
    </row>
    <row r="75" ht="15.75" customHeight="1">
      <c r="A75" s="736" t="s">
        <v>1833</v>
      </c>
      <c r="B75" s="726" t="s">
        <v>6059</v>
      </c>
      <c r="C75" s="727">
        <v>25216.0</v>
      </c>
      <c r="D75" s="726">
        <f t="shared" si="8"/>
        <v>50</v>
      </c>
      <c r="E75" s="726" t="s">
        <v>6166</v>
      </c>
      <c r="F75" s="726"/>
      <c r="G75" s="728">
        <v>695297.71</v>
      </c>
      <c r="J75" s="737" t="s">
        <v>4829</v>
      </c>
    </row>
    <row r="76" ht="15.75" customHeight="1">
      <c r="A76" s="472" t="s">
        <v>6167</v>
      </c>
      <c r="B76" s="726" t="s">
        <v>6051</v>
      </c>
      <c r="C76" s="727">
        <v>32329.0</v>
      </c>
      <c r="D76" s="726">
        <f t="shared" si="8"/>
        <v>31</v>
      </c>
      <c r="E76" s="726" t="s">
        <v>6071</v>
      </c>
      <c r="F76" s="726" t="s">
        <v>6053</v>
      </c>
      <c r="G76" s="728">
        <v>184409.0</v>
      </c>
      <c r="J76" s="737" t="s">
        <v>4829</v>
      </c>
    </row>
    <row r="77" ht="15.75" customHeight="1">
      <c r="A77" s="730" t="s">
        <v>6168</v>
      </c>
      <c r="B77" s="726" t="s">
        <v>6059</v>
      </c>
      <c r="C77" s="727">
        <v>30849.0</v>
      </c>
      <c r="D77" s="726">
        <f t="shared" si="8"/>
        <v>35</v>
      </c>
      <c r="E77" s="726" t="s">
        <v>6080</v>
      </c>
      <c r="F77" s="726" t="s">
        <v>6053</v>
      </c>
      <c r="G77" s="728">
        <v>117498.0</v>
      </c>
      <c r="K77" s="737" t="s">
        <v>4829</v>
      </c>
    </row>
    <row r="78" ht="15.75" customHeight="1">
      <c r="A78" s="730" t="s">
        <v>6169</v>
      </c>
      <c r="B78" s="726" t="s">
        <v>6059</v>
      </c>
      <c r="C78" s="727">
        <v>31945.0</v>
      </c>
      <c r="D78" s="726">
        <f t="shared" si="8"/>
        <v>32</v>
      </c>
      <c r="E78" s="726" t="s">
        <v>6080</v>
      </c>
      <c r="F78" s="726" t="s">
        <v>6053</v>
      </c>
      <c r="G78" s="728">
        <f>286683+108380</f>
        <v>395063</v>
      </c>
      <c r="J78" s="737" t="s">
        <v>4829</v>
      </c>
    </row>
    <row r="79" ht="15.75" customHeight="1">
      <c r="A79" s="730" t="s">
        <v>6170</v>
      </c>
      <c r="B79" s="726" t="s">
        <v>6059</v>
      </c>
      <c r="C79" s="727"/>
      <c r="D79" s="726"/>
      <c r="E79" s="726"/>
      <c r="F79" s="726" t="s">
        <v>6053</v>
      </c>
      <c r="G79" s="728">
        <v>422200.0</v>
      </c>
    </row>
    <row r="80" ht="15.75" customHeight="1">
      <c r="A80" s="736" t="s">
        <v>6171</v>
      </c>
      <c r="B80" s="726" t="s">
        <v>6051</v>
      </c>
      <c r="C80" s="727">
        <v>34492.0</v>
      </c>
      <c r="D80" s="726">
        <f t="shared" ref="D80:D83" si="9">DATEDIF(C80,$C$121,"Y")</f>
        <v>25</v>
      </c>
      <c r="E80" s="726" t="s">
        <v>6096</v>
      </c>
      <c r="F80" s="726" t="s">
        <v>6172</v>
      </c>
      <c r="G80" s="728">
        <v>82175.56</v>
      </c>
      <c r="K80" s="737" t="s">
        <v>4829</v>
      </c>
    </row>
    <row r="81" ht="15.75" customHeight="1">
      <c r="A81" s="472" t="s">
        <v>6173</v>
      </c>
      <c r="B81" s="726" t="s">
        <v>6051</v>
      </c>
      <c r="C81" s="727">
        <v>20947.0</v>
      </c>
      <c r="D81" s="726">
        <f t="shared" si="9"/>
        <v>62</v>
      </c>
      <c r="E81" s="726" t="s">
        <v>6071</v>
      </c>
      <c r="F81" s="726" t="s">
        <v>6174</v>
      </c>
      <c r="G81" s="728">
        <v>100737.25</v>
      </c>
    </row>
    <row r="82" ht="15.75" customHeight="1">
      <c r="A82" s="736" t="s">
        <v>3338</v>
      </c>
      <c r="B82" s="726" t="s">
        <v>6051</v>
      </c>
      <c r="C82" s="727">
        <v>29139.0</v>
      </c>
      <c r="D82" s="726">
        <f t="shared" si="9"/>
        <v>40</v>
      </c>
      <c r="E82" s="726" t="s">
        <v>6074</v>
      </c>
      <c r="F82" s="726"/>
      <c r="G82" s="728">
        <v>310286.32</v>
      </c>
    </row>
    <row r="83" ht="15.75" customHeight="1">
      <c r="A83" s="730" t="s">
        <v>6175</v>
      </c>
      <c r="B83" s="726" t="s">
        <v>6051</v>
      </c>
      <c r="C83" s="727">
        <v>31630.0</v>
      </c>
      <c r="D83" s="726">
        <f t="shared" si="9"/>
        <v>33</v>
      </c>
      <c r="E83" s="726" t="s">
        <v>6096</v>
      </c>
      <c r="F83" s="726" t="s">
        <v>6053</v>
      </c>
      <c r="G83" s="728">
        <v>0.0</v>
      </c>
      <c r="J83" s="737" t="s">
        <v>4829</v>
      </c>
    </row>
    <row r="84" ht="15.75" customHeight="1">
      <c r="A84" s="730" t="s">
        <v>6176</v>
      </c>
      <c r="B84" s="726" t="s">
        <v>6051</v>
      </c>
      <c r="C84" s="727"/>
      <c r="D84" s="726"/>
      <c r="E84" s="726"/>
      <c r="F84" s="726" t="s">
        <v>6053</v>
      </c>
      <c r="G84" s="728">
        <v>113888.0</v>
      </c>
      <c r="K84" s="737" t="s">
        <v>4829</v>
      </c>
    </row>
    <row r="85" ht="15.75" customHeight="1">
      <c r="A85" s="730" t="s">
        <v>6177</v>
      </c>
      <c r="B85" s="726" t="s">
        <v>6051</v>
      </c>
      <c r="C85" s="727">
        <v>28975.0</v>
      </c>
      <c r="D85" s="726">
        <f t="shared" ref="D85:D89" si="10">DATEDIF(C85,$C$121,"Y")</f>
        <v>40</v>
      </c>
      <c r="E85" s="726" t="s">
        <v>6098</v>
      </c>
      <c r="F85" s="726" t="s">
        <v>6053</v>
      </c>
      <c r="G85" s="728">
        <v>126001.0</v>
      </c>
    </row>
    <row r="86" ht="15.75" customHeight="1">
      <c r="A86" s="730" t="s">
        <v>5788</v>
      </c>
      <c r="B86" s="726" t="s">
        <v>6051</v>
      </c>
      <c r="C86" s="727">
        <v>23401.0</v>
      </c>
      <c r="D86" s="726">
        <f t="shared" si="10"/>
        <v>55</v>
      </c>
      <c r="E86" s="726" t="s">
        <v>6071</v>
      </c>
      <c r="F86" s="726" t="s">
        <v>6053</v>
      </c>
      <c r="G86" s="728">
        <f>532885+733156+661796</f>
        <v>1927837</v>
      </c>
      <c r="J86" s="737" t="s">
        <v>4829</v>
      </c>
    </row>
    <row r="87" ht="15.75" customHeight="1">
      <c r="A87" s="730" t="s">
        <v>6178</v>
      </c>
      <c r="B87" s="726" t="s">
        <v>6051</v>
      </c>
      <c r="C87" s="727">
        <v>31878.0</v>
      </c>
      <c r="D87" s="726">
        <f t="shared" si="10"/>
        <v>32</v>
      </c>
      <c r="E87" s="726" t="s">
        <v>6179</v>
      </c>
      <c r="F87" s="726" t="s">
        <v>6053</v>
      </c>
      <c r="G87" s="728">
        <v>377504.0</v>
      </c>
      <c r="K87" s="737" t="s">
        <v>4829</v>
      </c>
    </row>
    <row r="88" ht="15.75" customHeight="1">
      <c r="A88" s="738" t="s">
        <v>6180</v>
      </c>
      <c r="B88" s="726" t="s">
        <v>6051</v>
      </c>
      <c r="C88" s="727">
        <v>31643.0</v>
      </c>
      <c r="D88" s="726">
        <f t="shared" si="10"/>
        <v>33</v>
      </c>
      <c r="E88" s="726" t="s">
        <v>6063</v>
      </c>
      <c r="F88" s="726" t="s">
        <v>2582</v>
      </c>
      <c r="G88" s="728">
        <v>0.0</v>
      </c>
      <c r="J88" s="737" t="s">
        <v>4829</v>
      </c>
    </row>
    <row r="89" ht="15.75" customHeight="1">
      <c r="A89" s="472" t="s">
        <v>6181</v>
      </c>
      <c r="B89" s="726" t="s">
        <v>6051</v>
      </c>
      <c r="C89" s="727">
        <v>32438.0</v>
      </c>
      <c r="D89" s="726">
        <f t="shared" si="10"/>
        <v>31</v>
      </c>
      <c r="E89" s="726" t="s">
        <v>6108</v>
      </c>
      <c r="F89" s="726" t="s">
        <v>6053</v>
      </c>
      <c r="G89" s="728">
        <v>119890.0</v>
      </c>
      <c r="J89" s="737" t="s">
        <v>4829</v>
      </c>
    </row>
    <row r="90" ht="15.75" customHeight="1">
      <c r="A90" s="472" t="s">
        <v>6182</v>
      </c>
      <c r="B90" s="726" t="s">
        <v>6059</v>
      </c>
      <c r="C90" s="727"/>
      <c r="D90" s="726"/>
      <c r="E90" s="726" t="s">
        <v>6060</v>
      </c>
      <c r="F90" s="726"/>
      <c r="G90" s="728"/>
      <c r="J90" s="737"/>
    </row>
    <row r="91" ht="15.75" customHeight="1">
      <c r="A91" s="736" t="s">
        <v>5037</v>
      </c>
      <c r="B91" s="726" t="s">
        <v>6051</v>
      </c>
      <c r="C91" s="727">
        <v>31537.0</v>
      </c>
      <c r="D91" s="726">
        <f t="shared" ref="D91:D118" si="11">DATEDIF(C91,$C$121,"Y")</f>
        <v>33</v>
      </c>
      <c r="E91" s="726" t="s">
        <v>6071</v>
      </c>
      <c r="F91" s="726"/>
      <c r="G91" s="728">
        <v>403425.55</v>
      </c>
      <c r="J91" s="737" t="s">
        <v>4829</v>
      </c>
    </row>
    <row r="92" ht="15.75" customHeight="1">
      <c r="A92" s="730" t="s">
        <v>6183</v>
      </c>
      <c r="B92" s="726" t="s">
        <v>6051</v>
      </c>
      <c r="C92" s="727">
        <v>32791.0</v>
      </c>
      <c r="D92" s="726">
        <f t="shared" si="11"/>
        <v>30</v>
      </c>
      <c r="E92" s="726" t="s">
        <v>6096</v>
      </c>
      <c r="F92" s="726" t="s">
        <v>6053</v>
      </c>
      <c r="G92" s="728">
        <v>153385.0</v>
      </c>
      <c r="J92" s="737" t="s">
        <v>4829</v>
      </c>
    </row>
    <row r="93" ht="15.75" customHeight="1">
      <c r="A93" s="472" t="s">
        <v>6184</v>
      </c>
      <c r="B93" s="726" t="s">
        <v>6059</v>
      </c>
      <c r="C93" s="727">
        <v>32384.0</v>
      </c>
      <c r="D93" s="726">
        <f t="shared" si="11"/>
        <v>31</v>
      </c>
      <c r="E93" s="726" t="s">
        <v>6083</v>
      </c>
      <c r="F93" s="726" t="s">
        <v>6053</v>
      </c>
      <c r="G93" s="728">
        <v>96201.29</v>
      </c>
      <c r="J93" s="737" t="s">
        <v>4829</v>
      </c>
      <c r="K93" s="737" t="s">
        <v>4829</v>
      </c>
    </row>
    <row r="94" ht="15.75" customHeight="1">
      <c r="A94" s="730" t="s">
        <v>6185</v>
      </c>
      <c r="B94" s="726" t="s">
        <v>6059</v>
      </c>
      <c r="C94" s="727">
        <v>25391.0</v>
      </c>
      <c r="D94" s="726">
        <f t="shared" si="11"/>
        <v>50</v>
      </c>
      <c r="E94" s="726" t="s">
        <v>6080</v>
      </c>
      <c r="F94" s="726" t="s">
        <v>6053</v>
      </c>
      <c r="G94" s="728">
        <v>59844.0</v>
      </c>
      <c r="J94" s="737" t="s">
        <v>4829</v>
      </c>
    </row>
    <row r="95" ht="15.75" customHeight="1">
      <c r="A95" s="730" t="s">
        <v>6186</v>
      </c>
      <c r="B95" s="726" t="s">
        <v>6051</v>
      </c>
      <c r="C95" s="727">
        <v>24203.0</v>
      </c>
      <c r="D95" s="726">
        <f t="shared" si="11"/>
        <v>53</v>
      </c>
      <c r="E95" s="726" t="s">
        <v>6071</v>
      </c>
      <c r="F95" s="726" t="s">
        <v>6053</v>
      </c>
      <c r="G95" s="728">
        <v>308040.0</v>
      </c>
    </row>
    <row r="96" ht="15.75" customHeight="1">
      <c r="A96" s="730" t="s">
        <v>6187</v>
      </c>
      <c r="B96" s="726" t="s">
        <v>6051</v>
      </c>
      <c r="C96" s="727">
        <v>20888.0</v>
      </c>
      <c r="D96" s="726">
        <f t="shared" si="11"/>
        <v>62</v>
      </c>
      <c r="E96" s="726" t="s">
        <v>6052</v>
      </c>
      <c r="F96" s="726" t="s">
        <v>6053</v>
      </c>
      <c r="G96" s="728">
        <v>1017197.0</v>
      </c>
      <c r="J96" s="737" t="s">
        <v>4829</v>
      </c>
      <c r="K96" s="737" t="s">
        <v>4829</v>
      </c>
    </row>
    <row r="97" ht="15.75" customHeight="1">
      <c r="A97" s="472" t="s">
        <v>6188</v>
      </c>
      <c r="B97" s="726" t="s">
        <v>6051</v>
      </c>
      <c r="C97" s="727">
        <v>21799.0</v>
      </c>
      <c r="D97" s="726">
        <f t="shared" si="11"/>
        <v>60</v>
      </c>
      <c r="E97" s="726" t="s">
        <v>6098</v>
      </c>
      <c r="F97" s="726" t="s">
        <v>6053</v>
      </c>
      <c r="G97" s="728">
        <v>71421.48</v>
      </c>
    </row>
    <row r="98" ht="15.75" customHeight="1">
      <c r="A98" s="730" t="s">
        <v>6189</v>
      </c>
      <c r="B98" s="726" t="s">
        <v>6059</v>
      </c>
      <c r="C98" s="727">
        <v>21043.0</v>
      </c>
      <c r="D98" s="726">
        <f t="shared" si="11"/>
        <v>62</v>
      </c>
      <c r="E98" s="726" t="s">
        <v>6141</v>
      </c>
      <c r="F98" s="726" t="s">
        <v>6053</v>
      </c>
      <c r="G98" s="728">
        <v>67969.0</v>
      </c>
      <c r="J98" s="737" t="s">
        <v>4829</v>
      </c>
    </row>
    <row r="99" ht="15.75" customHeight="1">
      <c r="A99" s="730" t="s">
        <v>6190</v>
      </c>
      <c r="B99" s="726" t="s">
        <v>6051</v>
      </c>
      <c r="C99" s="727">
        <v>29136.0</v>
      </c>
      <c r="D99" s="726">
        <f t="shared" si="11"/>
        <v>40</v>
      </c>
      <c r="E99" s="726" t="s">
        <v>6052</v>
      </c>
      <c r="F99" s="726" t="s">
        <v>6053</v>
      </c>
      <c r="G99" s="728">
        <v>62757.0</v>
      </c>
    </row>
    <row r="100" ht="15.75" customHeight="1">
      <c r="A100" s="730" t="s">
        <v>6191</v>
      </c>
      <c r="B100" s="726" t="s">
        <v>6051</v>
      </c>
      <c r="C100" s="727">
        <v>32029.0</v>
      </c>
      <c r="D100" s="726">
        <f t="shared" si="11"/>
        <v>32</v>
      </c>
      <c r="E100" s="726" t="s">
        <v>6052</v>
      </c>
      <c r="F100" s="726" t="s">
        <v>6053</v>
      </c>
      <c r="G100" s="728">
        <f>133946+176866</f>
        <v>310812</v>
      </c>
      <c r="J100" s="737" t="s">
        <v>4829</v>
      </c>
    </row>
    <row r="101" ht="15.75" customHeight="1">
      <c r="A101" s="730" t="s">
        <v>6192</v>
      </c>
      <c r="B101" s="726" t="s">
        <v>6051</v>
      </c>
      <c r="C101" s="727">
        <v>24485.0</v>
      </c>
      <c r="D101" s="726">
        <f t="shared" si="11"/>
        <v>52</v>
      </c>
      <c r="E101" s="726" t="s">
        <v>6096</v>
      </c>
      <c r="F101" s="726" t="s">
        <v>6053</v>
      </c>
      <c r="G101" s="728">
        <v>60784.0</v>
      </c>
    </row>
    <row r="102" ht="15.75" customHeight="1">
      <c r="A102" s="736" t="s">
        <v>5157</v>
      </c>
      <c r="B102" s="726" t="s">
        <v>6059</v>
      </c>
      <c r="C102" s="727">
        <v>21939.0</v>
      </c>
      <c r="D102" s="726">
        <f t="shared" si="11"/>
        <v>59</v>
      </c>
      <c r="E102" s="726" t="s">
        <v>6152</v>
      </c>
      <c r="F102" s="726"/>
      <c r="G102" s="728">
        <v>198476.5</v>
      </c>
    </row>
    <row r="103" ht="15.75" customHeight="1">
      <c r="A103" s="736" t="s">
        <v>6193</v>
      </c>
      <c r="B103" s="726" t="s">
        <v>6051</v>
      </c>
      <c r="C103" s="727">
        <v>27955.0</v>
      </c>
      <c r="D103" s="726">
        <f t="shared" si="11"/>
        <v>43</v>
      </c>
      <c r="E103" s="726" t="s">
        <v>6101</v>
      </c>
      <c r="F103" s="726" t="s">
        <v>6053</v>
      </c>
      <c r="G103" s="728">
        <v>150629.56</v>
      </c>
      <c r="M103" s="737" t="s">
        <v>4829</v>
      </c>
    </row>
    <row r="104" ht="15.75" customHeight="1">
      <c r="A104" s="730" t="s">
        <v>6194</v>
      </c>
      <c r="B104" s="726" t="s">
        <v>6059</v>
      </c>
      <c r="C104" s="727">
        <v>28704.0</v>
      </c>
      <c r="D104" s="726">
        <f t="shared" si="11"/>
        <v>41</v>
      </c>
      <c r="E104" s="726" t="s">
        <v>6063</v>
      </c>
      <c r="F104" s="726" t="s">
        <v>6122</v>
      </c>
      <c r="G104" s="728">
        <v>100118.47</v>
      </c>
      <c r="H104" s="737"/>
      <c r="I104" s="737"/>
    </row>
    <row r="105" ht="15.75" customHeight="1">
      <c r="A105" s="736" t="s">
        <v>5172</v>
      </c>
      <c r="B105" s="726" t="s">
        <v>6059</v>
      </c>
      <c r="C105" s="727">
        <v>29520.0</v>
      </c>
      <c r="D105" s="726">
        <f t="shared" si="11"/>
        <v>39</v>
      </c>
      <c r="E105" s="726" t="s">
        <v>6195</v>
      </c>
      <c r="F105" s="726"/>
      <c r="G105" s="728">
        <v>354808.07</v>
      </c>
      <c r="L105" s="737" t="s">
        <v>4829</v>
      </c>
    </row>
    <row r="106" ht="15.75" customHeight="1">
      <c r="A106" s="472" t="s">
        <v>6196</v>
      </c>
      <c r="B106" s="726" t="s">
        <v>6059</v>
      </c>
      <c r="C106" s="727">
        <v>29544.0</v>
      </c>
      <c r="D106" s="726">
        <f t="shared" si="11"/>
        <v>39</v>
      </c>
      <c r="E106" s="726" t="s">
        <v>6166</v>
      </c>
      <c r="F106" s="726" t="s">
        <v>6053</v>
      </c>
      <c r="G106" s="728">
        <v>103186.0</v>
      </c>
      <c r="K106" s="737" t="s">
        <v>4829</v>
      </c>
    </row>
    <row r="107" ht="15.75" customHeight="1">
      <c r="A107" s="730" t="s">
        <v>6197</v>
      </c>
      <c r="B107" s="726" t="s">
        <v>6059</v>
      </c>
      <c r="C107" s="727">
        <v>21261.0</v>
      </c>
      <c r="D107" s="726">
        <f t="shared" si="11"/>
        <v>61</v>
      </c>
      <c r="E107" s="726" t="s">
        <v>6198</v>
      </c>
      <c r="F107" s="726" t="s">
        <v>6087</v>
      </c>
      <c r="G107" s="728">
        <v>210352.0</v>
      </c>
      <c r="J107" s="737" t="s">
        <v>4829</v>
      </c>
    </row>
    <row r="108" ht="15.75" customHeight="1">
      <c r="A108" s="736" t="s">
        <v>5205</v>
      </c>
      <c r="B108" s="726" t="s">
        <v>6051</v>
      </c>
      <c r="C108" s="727">
        <v>21704.0</v>
      </c>
      <c r="D108" s="726">
        <f t="shared" si="11"/>
        <v>60</v>
      </c>
      <c r="E108" s="726" t="s">
        <v>6096</v>
      </c>
      <c r="F108" s="726"/>
      <c r="G108" s="728">
        <v>518146.65</v>
      </c>
      <c r="K108" s="737" t="s">
        <v>4829</v>
      </c>
    </row>
    <row r="109" ht="15.75" customHeight="1">
      <c r="A109" s="472" t="s">
        <v>5906</v>
      </c>
      <c r="B109" s="726" t="s">
        <v>6059</v>
      </c>
      <c r="C109" s="727">
        <v>21926.0</v>
      </c>
      <c r="D109" s="726">
        <f t="shared" si="11"/>
        <v>59</v>
      </c>
      <c r="E109" s="726" t="s">
        <v>6115</v>
      </c>
      <c r="F109" s="726" t="s">
        <v>6053</v>
      </c>
      <c r="G109" s="728">
        <v>168315.0</v>
      </c>
    </row>
    <row r="110" ht="15.75" customHeight="1">
      <c r="A110" s="730" t="s">
        <v>6199</v>
      </c>
      <c r="B110" s="726" t="s">
        <v>6059</v>
      </c>
      <c r="C110" s="727">
        <v>31805.0</v>
      </c>
      <c r="D110" s="726">
        <f t="shared" si="11"/>
        <v>32</v>
      </c>
      <c r="E110" s="726" t="s">
        <v>6200</v>
      </c>
      <c r="F110" s="726" t="s">
        <v>6053</v>
      </c>
      <c r="G110" s="728">
        <v>123497.0</v>
      </c>
    </row>
    <row r="111" ht="15.75" customHeight="1">
      <c r="A111" s="730" t="s">
        <v>6201</v>
      </c>
      <c r="B111" s="726" t="s">
        <v>6059</v>
      </c>
      <c r="C111" s="727">
        <v>32080.0</v>
      </c>
      <c r="D111" s="726">
        <f t="shared" si="11"/>
        <v>32</v>
      </c>
      <c r="E111" s="726" t="s">
        <v>6080</v>
      </c>
      <c r="F111" s="726" t="s">
        <v>6053</v>
      </c>
      <c r="G111" s="728">
        <v>135476.0</v>
      </c>
    </row>
    <row r="112" ht="15.75" customHeight="1">
      <c r="A112" s="730" t="s">
        <v>6202</v>
      </c>
      <c r="B112" s="726" t="s">
        <v>6059</v>
      </c>
      <c r="C112" s="727">
        <v>32700.0</v>
      </c>
      <c r="D112" s="726">
        <f t="shared" si="11"/>
        <v>30</v>
      </c>
      <c r="E112" s="726" t="s">
        <v>6203</v>
      </c>
      <c r="F112" s="726" t="s">
        <v>6053</v>
      </c>
      <c r="G112" s="728">
        <v>5250.0</v>
      </c>
      <c r="J112" s="737" t="s">
        <v>4829</v>
      </c>
    </row>
    <row r="113" ht="15.75" customHeight="1">
      <c r="A113" s="730" t="s">
        <v>6204</v>
      </c>
      <c r="B113" s="726" t="s">
        <v>6051</v>
      </c>
      <c r="C113" s="727">
        <v>29491.0</v>
      </c>
      <c r="D113" s="726">
        <f t="shared" si="11"/>
        <v>39</v>
      </c>
      <c r="E113" s="726"/>
      <c r="F113" s="726" t="s">
        <v>6053</v>
      </c>
      <c r="G113" s="728">
        <v>61457.0</v>
      </c>
      <c r="J113" s="737" t="s">
        <v>4829</v>
      </c>
    </row>
    <row r="114" ht="15.75" customHeight="1">
      <c r="A114" s="738" t="s">
        <v>6205</v>
      </c>
      <c r="B114" s="726" t="s">
        <v>6051</v>
      </c>
      <c r="C114" s="727">
        <v>20383.0</v>
      </c>
      <c r="D114" s="726">
        <f t="shared" si="11"/>
        <v>64</v>
      </c>
      <c r="E114" s="726" t="s">
        <v>6206</v>
      </c>
      <c r="F114" s="726" t="s">
        <v>6053</v>
      </c>
      <c r="G114" s="728">
        <v>185472.0</v>
      </c>
      <c r="J114" s="737" t="s">
        <v>4829</v>
      </c>
      <c r="K114" s="737" t="s">
        <v>4829</v>
      </c>
    </row>
    <row r="115" ht="15.75" customHeight="1">
      <c r="A115" s="472" t="s">
        <v>6207</v>
      </c>
      <c r="B115" s="726" t="s">
        <v>6051</v>
      </c>
      <c r="C115" s="727">
        <v>36924.0</v>
      </c>
      <c r="D115" s="726">
        <f t="shared" si="11"/>
        <v>18</v>
      </c>
      <c r="E115" s="726" t="s">
        <v>6071</v>
      </c>
      <c r="F115" s="726" t="s">
        <v>6053</v>
      </c>
      <c r="G115" s="728">
        <v>238256.0</v>
      </c>
      <c r="L115" s="737" t="s">
        <v>4829</v>
      </c>
    </row>
    <row r="116" ht="15.75" customHeight="1">
      <c r="A116" s="730" t="s">
        <v>6208</v>
      </c>
      <c r="B116" s="726" t="s">
        <v>6059</v>
      </c>
      <c r="C116" s="727">
        <v>21111.0</v>
      </c>
      <c r="D116" s="726">
        <f t="shared" si="11"/>
        <v>62</v>
      </c>
      <c r="E116" s="726" t="s">
        <v>6115</v>
      </c>
      <c r="F116" s="726" t="s">
        <v>6053</v>
      </c>
      <c r="G116" s="728">
        <v>612317.0</v>
      </c>
    </row>
    <row r="117" ht="15.75" customHeight="1">
      <c r="A117" s="730" t="s">
        <v>6209</v>
      </c>
      <c r="B117" s="726" t="s">
        <v>6051</v>
      </c>
      <c r="C117" s="727">
        <v>24865.0</v>
      </c>
      <c r="D117" s="726">
        <f t="shared" si="11"/>
        <v>51</v>
      </c>
      <c r="E117" s="726" t="s">
        <v>6063</v>
      </c>
      <c r="F117" s="726" t="s">
        <v>6053</v>
      </c>
      <c r="G117" s="728">
        <v>278735.0</v>
      </c>
    </row>
    <row r="118" ht="15.75" customHeight="1">
      <c r="A118" s="736" t="s">
        <v>2481</v>
      </c>
      <c r="B118" s="726" t="s">
        <v>6051</v>
      </c>
      <c r="C118" s="727">
        <v>28041.0</v>
      </c>
      <c r="D118" s="726">
        <f t="shared" si="11"/>
        <v>43</v>
      </c>
      <c r="E118" s="726" t="s">
        <v>6210</v>
      </c>
      <c r="F118" s="726"/>
      <c r="G118" s="728">
        <v>104765.52</v>
      </c>
    </row>
    <row r="119" ht="15.75" customHeight="1">
      <c r="B119" s="743"/>
      <c r="C119" s="743" t="s">
        <v>6211</v>
      </c>
      <c r="D119" s="743"/>
      <c r="E119" s="743" t="s">
        <v>6211</v>
      </c>
      <c r="F119" s="743"/>
      <c r="G119" s="743" t="s">
        <v>6054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4829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6212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6213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6214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6043</v>
      </c>
      <c r="B1" s="748" t="s">
        <v>6215</v>
      </c>
      <c r="C1" s="747" t="s">
        <v>4</v>
      </c>
      <c r="D1" s="747" t="s">
        <v>6</v>
      </c>
      <c r="E1" s="749"/>
      <c r="F1" s="749" t="s">
        <v>79</v>
      </c>
      <c r="G1" s="749" t="s">
        <v>6216</v>
      </c>
      <c r="H1" s="749" t="s">
        <v>82</v>
      </c>
      <c r="I1" s="749" t="s">
        <v>6217</v>
      </c>
      <c r="J1" s="749" t="s">
        <v>84</v>
      </c>
      <c r="K1" s="749" t="s">
        <v>2527</v>
      </c>
      <c r="L1" s="749"/>
      <c r="M1" s="749" t="s">
        <v>3605</v>
      </c>
      <c r="N1" s="749" t="s">
        <v>3606</v>
      </c>
      <c r="O1" s="749" t="s">
        <v>3608</v>
      </c>
      <c r="P1" s="749" t="s">
        <v>3610</v>
      </c>
      <c r="Q1" s="749" t="s">
        <v>6218</v>
      </c>
      <c r="R1" s="749" t="s">
        <v>6219</v>
      </c>
    </row>
    <row r="2" ht="15.75" customHeight="1">
      <c r="A2" s="472" t="s">
        <v>4085</v>
      </c>
      <c r="B2" s="726">
        <v>5490529.0</v>
      </c>
      <c r="C2" s="726" t="s">
        <v>2531</v>
      </c>
      <c r="D2" s="726" t="s">
        <v>2531</v>
      </c>
      <c r="E2" s="726" t="str">
        <f>IFERROR(VLOOKUP(D2,'Cadastro de assessores'!A:B,2,FALSE),"Não Cadastrado")</f>
        <v>18986</v>
      </c>
      <c r="F2" s="750" t="s">
        <v>97</v>
      </c>
      <c r="G2" s="750" t="s">
        <v>6220</v>
      </c>
      <c r="H2" s="751">
        <v>44222.0</v>
      </c>
      <c r="I2" s="726" t="s">
        <v>6221</v>
      </c>
      <c r="J2" s="731">
        <v>0.02</v>
      </c>
      <c r="K2" s="752" t="s">
        <v>2562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4951</v>
      </c>
      <c r="B3" s="726">
        <v>1759765.0</v>
      </c>
      <c r="C3" s="726" t="s">
        <v>18</v>
      </c>
      <c r="D3" s="726" t="s">
        <v>946</v>
      </c>
      <c r="E3" s="726" t="str">
        <f>IFERROR(VLOOKUP(D3,'Cadastro de assessores'!A:B,2,FALSE),"Não Cadastrado")</f>
        <v>14739</v>
      </c>
      <c r="F3" s="750" t="s">
        <v>97</v>
      </c>
      <c r="G3" s="750" t="s">
        <v>6220</v>
      </c>
      <c r="H3" s="751">
        <v>44321.0</v>
      </c>
      <c r="I3" s="726" t="s">
        <v>63</v>
      </c>
      <c r="J3" s="731">
        <v>0.012</v>
      </c>
      <c r="K3" s="752" t="s">
        <v>3862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6222</v>
      </c>
      <c r="C1" s="755" t="s">
        <v>79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3805</v>
      </c>
      <c r="B2" s="756" t="s">
        <v>6223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5244</v>
      </c>
      <c r="B3" s="756" t="s">
        <v>6224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4124</v>
      </c>
      <c r="B4" s="756" t="s">
        <v>6225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2194</v>
      </c>
      <c r="B5" s="756" t="s">
        <v>6226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3688</v>
      </c>
      <c r="B6" s="756" t="s">
        <v>6227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3641</v>
      </c>
      <c r="B7" s="756" t="s">
        <v>6228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6229</v>
      </c>
      <c r="B8" s="756" t="s">
        <v>6230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3851</v>
      </c>
      <c r="B9" s="756" t="s">
        <v>6231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3856</v>
      </c>
      <c r="B10" s="756" t="s">
        <v>6232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2531</v>
      </c>
      <c r="B11" s="756" t="s">
        <v>6233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5291</v>
      </c>
      <c r="B12" s="756" t="s">
        <v>6234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3875</v>
      </c>
      <c r="B13" s="756" t="s">
        <v>6235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6236</v>
      </c>
      <c r="B14" s="756" t="s">
        <v>6237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366</v>
      </c>
      <c r="B15" s="756" t="s">
        <v>6238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5193</v>
      </c>
      <c r="B16" s="756" t="s">
        <v>6239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3892</v>
      </c>
      <c r="B17" s="756" t="s">
        <v>6240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207</v>
      </c>
      <c r="B18" s="756" t="s">
        <v>5032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693</v>
      </c>
      <c r="B19" s="756" t="s">
        <v>6241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6242</v>
      </c>
      <c r="B20" s="756" t="s">
        <v>6243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3951</v>
      </c>
      <c r="B21" s="756" t="s">
        <v>6244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2532</v>
      </c>
      <c r="B22" s="756" t="s">
        <v>6245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3971</v>
      </c>
      <c r="B23" s="756" t="s">
        <v>6246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61</v>
      </c>
      <c r="B24" s="756" t="s">
        <v>6247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2912</v>
      </c>
      <c r="B25" s="756" t="s">
        <v>6248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250</v>
      </c>
      <c r="B26" s="756" t="s">
        <v>6249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5173</v>
      </c>
      <c r="B27" s="756" t="s">
        <v>6250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4053</v>
      </c>
      <c r="B28" s="756" t="s">
        <v>6251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4062</v>
      </c>
      <c r="B29" s="756" t="s">
        <v>6252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4065</v>
      </c>
      <c r="B30" s="756" t="s">
        <v>6253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6254</v>
      </c>
      <c r="B31" s="756" t="s">
        <v>6255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4353</v>
      </c>
      <c r="B32" s="756" t="s">
        <v>6256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5007</v>
      </c>
      <c r="B33" s="756" t="s">
        <v>6257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4100</v>
      </c>
      <c r="B34" s="756" t="s">
        <v>6258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95</v>
      </c>
      <c r="B35" s="756" t="s">
        <v>6259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4130</v>
      </c>
      <c r="B36" s="756" t="s">
        <v>6260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626</v>
      </c>
      <c r="B37" s="756" t="s">
        <v>6261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6262</v>
      </c>
      <c r="B38" s="756" t="s">
        <v>6263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3865</v>
      </c>
      <c r="B39" s="756" t="s">
        <v>6264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4154</v>
      </c>
      <c r="B40" s="756" t="s">
        <v>6265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4163</v>
      </c>
      <c r="B41" s="756" t="s">
        <v>6266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6267</v>
      </c>
      <c r="B42" s="756" t="s">
        <v>6268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2785</v>
      </c>
      <c r="B43" s="756" t="s">
        <v>6269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6270</v>
      </c>
      <c r="B44" s="756" t="s">
        <v>6271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4294</v>
      </c>
      <c r="B45" s="756" t="s">
        <v>6272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946</v>
      </c>
      <c r="B46" s="756" t="s">
        <v>6273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4308</v>
      </c>
      <c r="B47" s="756" t="s">
        <v>6274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6275</v>
      </c>
      <c r="B48" s="756" t="s">
        <v>6276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4356</v>
      </c>
      <c r="B49" s="756" t="s">
        <v>6277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6278</v>
      </c>
      <c r="B50" s="756" t="s">
        <v>6279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4464</v>
      </c>
      <c r="B51" s="756" t="s">
        <v>6280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3683</v>
      </c>
      <c r="B52" s="756" t="s">
        <v>6281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2587</v>
      </c>
      <c r="B53" s="756" t="s">
        <v>6282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6283</v>
      </c>
      <c r="B54" s="756" t="s">
        <v>6284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4716</v>
      </c>
      <c r="B55" s="756" t="s">
        <v>6285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4743</v>
      </c>
      <c r="B56" s="756" t="s">
        <v>6286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4786</v>
      </c>
      <c r="B57" s="756" t="s">
        <v>6287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4822</v>
      </c>
      <c r="B58" s="756" t="s">
        <v>6288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4336</v>
      </c>
      <c r="B59" s="756" t="s">
        <v>6289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6290</v>
      </c>
      <c r="B60" s="756" t="s">
        <v>6291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6292</v>
      </c>
      <c r="B61" s="756" t="s">
        <v>6293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5025</v>
      </c>
      <c r="B62" s="756" t="s">
        <v>6294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6295</v>
      </c>
      <c r="B63" s="756" t="s">
        <v>6296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5225</v>
      </c>
      <c r="B64" s="756" t="s">
        <v>6297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113</v>
      </c>
      <c r="B65" s="756" t="s">
        <v>3909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4443</v>
      </c>
      <c r="B66" s="756" t="s">
        <v>6298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5384</v>
      </c>
      <c r="B67" s="756" t="s">
        <v>6299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2544</v>
      </c>
      <c r="B68" s="756" t="s">
        <v>6300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191</v>
      </c>
      <c r="B69" s="756" t="s">
        <v>3541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171</v>
      </c>
      <c r="B70" s="756" t="s">
        <v>6301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2616</v>
      </c>
      <c r="B71" s="756" t="s">
        <v>6302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2641</v>
      </c>
      <c r="B72" s="756" t="s">
        <v>6303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6304</v>
      </c>
      <c r="B73" s="756" t="s">
        <v>6305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3625</v>
      </c>
      <c r="B74" s="756" t="s">
        <v>6306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3658</v>
      </c>
      <c r="B75" s="756" t="s">
        <v>6307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3666</v>
      </c>
      <c r="B76" s="756" t="s">
        <v>6308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6309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2672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6310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162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1937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825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6311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4726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4093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4925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4138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3811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4213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6312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6229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135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4261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4179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6313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6314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1787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3981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4148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6315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6316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3204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3879</v>
      </c>
      <c r="B104" s="762">
        <v>12356.0</v>
      </c>
      <c r="C104" s="757" t="s">
        <v>6317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4576</v>
      </c>
      <c r="B105" s="762">
        <v>12357.0</v>
      </c>
      <c r="C105" s="757" t="s">
        <v>6317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4631</v>
      </c>
      <c r="B106" s="762">
        <v>12358.0</v>
      </c>
      <c r="C106" s="757" t="s">
        <v>6317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288</v>
      </c>
      <c r="B107" s="762">
        <v>12359.0</v>
      </c>
      <c r="C107" s="757" t="s">
        <v>6317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4907</v>
      </c>
      <c r="B108" s="762">
        <v>12360.0</v>
      </c>
      <c r="C108" s="757" t="s">
        <v>6317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6318</v>
      </c>
      <c r="B109" s="762">
        <v>12361.0</v>
      </c>
      <c r="C109" s="757" t="s">
        <v>6317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522</v>
      </c>
      <c r="B110" s="762">
        <v>12362.0</v>
      </c>
      <c r="C110" s="757" t="s">
        <v>6317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3431</v>
      </c>
      <c r="B111" s="762">
        <v>12363.0</v>
      </c>
      <c r="C111" s="757" t="s">
        <v>6317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6319</v>
      </c>
      <c r="B1" s="767" t="s">
        <v>2</v>
      </c>
      <c r="C1" s="766" t="s">
        <v>3</v>
      </c>
      <c r="D1" s="766" t="s">
        <v>6320</v>
      </c>
      <c r="E1" s="768" t="s">
        <v>5394</v>
      </c>
      <c r="F1" s="766" t="s">
        <v>6043</v>
      </c>
      <c r="G1" s="766" t="s">
        <v>4</v>
      </c>
      <c r="H1" s="766" t="s">
        <v>5</v>
      </c>
      <c r="I1" s="766" t="s">
        <v>6</v>
      </c>
      <c r="J1" s="769" t="s">
        <v>82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2675</v>
      </c>
      <c r="C2" s="761" t="s">
        <v>2528</v>
      </c>
      <c r="D2" s="761" t="s">
        <v>6321</v>
      </c>
      <c r="E2" s="773">
        <v>0.0</v>
      </c>
      <c r="F2" s="761" t="s">
        <v>2674</v>
      </c>
      <c r="G2" s="771" t="s">
        <v>2531</v>
      </c>
      <c r="H2" s="771" t="s">
        <v>29</v>
      </c>
      <c r="I2" s="771" t="s">
        <v>2532</v>
      </c>
      <c r="J2" s="771">
        <v>43567.0</v>
      </c>
      <c r="K2" s="774" t="s">
        <v>3818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3125</v>
      </c>
      <c r="C3" s="761" t="s">
        <v>2528</v>
      </c>
      <c r="D3" s="761" t="s">
        <v>6321</v>
      </c>
      <c r="E3" s="773">
        <v>0.0</v>
      </c>
      <c r="F3" s="761" t="s">
        <v>3124</v>
      </c>
      <c r="G3" s="771" t="s">
        <v>2531</v>
      </c>
      <c r="H3" s="771" t="s">
        <v>29</v>
      </c>
      <c r="I3" s="771" t="s">
        <v>2544</v>
      </c>
      <c r="J3" s="771">
        <v>43567.0</v>
      </c>
      <c r="K3" s="774" t="s">
        <v>4184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3547</v>
      </c>
      <c r="C4" s="761" t="s">
        <v>2528</v>
      </c>
      <c r="D4" s="761" t="s">
        <v>6321</v>
      </c>
      <c r="E4" s="773">
        <v>0.0</v>
      </c>
      <c r="F4" s="761" t="s">
        <v>3546</v>
      </c>
      <c r="G4" s="771" t="s">
        <v>18</v>
      </c>
      <c r="H4" s="771" t="s">
        <v>29</v>
      </c>
      <c r="I4" s="771" t="s">
        <v>2785</v>
      </c>
      <c r="J4" s="771">
        <v>43461.0</v>
      </c>
      <c r="K4" s="774" t="s">
        <v>4184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3427</v>
      </c>
      <c r="C5" s="777" t="s">
        <v>2528</v>
      </c>
      <c r="D5" s="761" t="s">
        <v>6322</v>
      </c>
      <c r="E5" s="773">
        <v>25000.0</v>
      </c>
      <c r="F5" s="761" t="s">
        <v>3426</v>
      </c>
      <c r="G5" s="771" t="s">
        <v>2531</v>
      </c>
      <c r="H5" s="771" t="s">
        <v>29</v>
      </c>
      <c r="I5" s="771" t="s">
        <v>2532</v>
      </c>
      <c r="J5" s="771">
        <v>43675.0</v>
      </c>
      <c r="K5" s="774" t="s">
        <v>4184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3372</v>
      </c>
      <c r="C6" s="777" t="s">
        <v>2528</v>
      </c>
      <c r="D6" s="761" t="s">
        <v>6322</v>
      </c>
      <c r="E6" s="773">
        <v>6000.0</v>
      </c>
      <c r="F6" s="761" t="s">
        <v>1968</v>
      </c>
      <c r="G6" s="771" t="s">
        <v>2531</v>
      </c>
      <c r="H6" s="771" t="s">
        <v>29</v>
      </c>
      <c r="I6" s="771" t="s">
        <v>2544</v>
      </c>
      <c r="J6" s="771">
        <v>43620.0</v>
      </c>
      <c r="K6" s="774" t="s">
        <v>3806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6323</v>
      </c>
      <c r="C7" s="777" t="s">
        <v>3798</v>
      </c>
      <c r="D7" s="761" t="s">
        <v>6322</v>
      </c>
      <c r="E7" s="773">
        <v>50000.0</v>
      </c>
      <c r="F7" s="761" t="s">
        <v>5037</v>
      </c>
      <c r="G7" s="761" t="s">
        <v>2531</v>
      </c>
      <c r="H7" s="761" t="s">
        <v>29</v>
      </c>
      <c r="I7" s="761" t="s">
        <v>2531</v>
      </c>
      <c r="J7" s="771">
        <v>43749.0</v>
      </c>
      <c r="K7" s="778" t="s">
        <v>4184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3427</v>
      </c>
      <c r="C8" s="777" t="s">
        <v>2528</v>
      </c>
      <c r="D8" s="761" t="s">
        <v>6322</v>
      </c>
      <c r="E8" s="773">
        <v>9500.0</v>
      </c>
      <c r="F8" s="761" t="s">
        <v>3426</v>
      </c>
      <c r="G8" s="771" t="s">
        <v>2531</v>
      </c>
      <c r="H8" s="771" t="s">
        <v>29</v>
      </c>
      <c r="I8" s="771" t="s">
        <v>2532</v>
      </c>
      <c r="J8" s="771">
        <v>43675.0</v>
      </c>
      <c r="K8" s="774" t="s">
        <v>4184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3353</v>
      </c>
      <c r="C9" s="777" t="s">
        <v>2528</v>
      </c>
      <c r="D9" s="761" t="s">
        <v>6322</v>
      </c>
      <c r="E9" s="773">
        <v>5000.0</v>
      </c>
      <c r="F9" s="761" t="s">
        <v>3352</v>
      </c>
      <c r="G9" s="771" t="s">
        <v>2531</v>
      </c>
      <c r="H9" s="771" t="s">
        <v>29</v>
      </c>
      <c r="I9" s="771" t="s">
        <v>2532</v>
      </c>
      <c r="J9" s="771">
        <v>43700.0</v>
      </c>
      <c r="K9" s="774" t="s">
        <v>4184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3010</v>
      </c>
      <c r="C10" s="777" t="s">
        <v>2528</v>
      </c>
      <c r="D10" s="761" t="s">
        <v>6322</v>
      </c>
      <c r="E10" s="773">
        <v>3700.0</v>
      </c>
      <c r="F10" s="761" t="s">
        <v>3009</v>
      </c>
      <c r="G10" s="771" t="s">
        <v>18</v>
      </c>
      <c r="H10" s="771" t="s">
        <v>29</v>
      </c>
      <c r="I10" s="771" t="s">
        <v>2785</v>
      </c>
      <c r="J10" s="771">
        <v>43510.0</v>
      </c>
      <c r="K10" s="774" t="s">
        <v>6324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2963</v>
      </c>
      <c r="C11" s="777" t="s">
        <v>2528</v>
      </c>
      <c r="D11" s="761" t="s">
        <v>6322</v>
      </c>
      <c r="E11" s="773">
        <v>14000.0</v>
      </c>
      <c r="F11" s="761" t="s">
        <v>2962</v>
      </c>
      <c r="G11" s="771" t="s">
        <v>2531</v>
      </c>
      <c r="H11" s="771" t="s">
        <v>29</v>
      </c>
      <c r="I11" s="771" t="s">
        <v>2532</v>
      </c>
      <c r="J11" s="771">
        <v>43703.0</v>
      </c>
      <c r="K11" s="774" t="s">
        <v>4184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3571</v>
      </c>
      <c r="C12" s="777" t="s">
        <v>2528</v>
      </c>
      <c r="D12" s="761" t="s">
        <v>6322</v>
      </c>
      <c r="E12" s="773">
        <v>10000.0</v>
      </c>
      <c r="F12" s="761" t="s">
        <v>3570</v>
      </c>
      <c r="G12" s="771" t="s">
        <v>2531</v>
      </c>
      <c r="H12" s="771" t="s">
        <v>29</v>
      </c>
      <c r="I12" s="771" t="s">
        <v>2532</v>
      </c>
      <c r="J12" s="771">
        <v>43567.0</v>
      </c>
      <c r="K12" s="774" t="s">
        <v>3806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3022</v>
      </c>
      <c r="C13" s="777" t="s">
        <v>2528</v>
      </c>
      <c r="D13" s="761" t="s">
        <v>6322</v>
      </c>
      <c r="E13" s="773">
        <v>193205.23</v>
      </c>
      <c r="F13" s="761" t="s">
        <v>3021</v>
      </c>
      <c r="G13" s="771" t="s">
        <v>2531</v>
      </c>
      <c r="H13" s="771" t="s">
        <v>29</v>
      </c>
      <c r="I13" s="771" t="s">
        <v>2532</v>
      </c>
      <c r="J13" s="771">
        <v>43605.0</v>
      </c>
      <c r="K13" s="774" t="s">
        <v>3814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6325</v>
      </c>
      <c r="C14" s="777" t="s">
        <v>3798</v>
      </c>
      <c r="D14" s="761" t="s">
        <v>6322</v>
      </c>
      <c r="E14" s="773">
        <v>10000.0</v>
      </c>
      <c r="F14" s="761" t="s">
        <v>5157</v>
      </c>
      <c r="G14" s="761" t="s">
        <v>2531</v>
      </c>
      <c r="H14" s="761" t="s">
        <v>29</v>
      </c>
      <c r="I14" s="761" t="s">
        <v>2531</v>
      </c>
      <c r="J14" s="771">
        <v>43924.0</v>
      </c>
      <c r="K14" s="778" t="s">
        <v>3806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2775</v>
      </c>
      <c r="C15" s="777" t="s">
        <v>2528</v>
      </c>
      <c r="D15" s="761" t="s">
        <v>6322</v>
      </c>
      <c r="E15" s="773">
        <v>25000.0</v>
      </c>
      <c r="F15" s="761" t="s">
        <v>2774</v>
      </c>
      <c r="G15" s="771" t="s">
        <v>2531</v>
      </c>
      <c r="H15" s="771" t="s">
        <v>29</v>
      </c>
      <c r="I15" s="771" t="s">
        <v>2532</v>
      </c>
      <c r="J15" s="771">
        <v>43822.0</v>
      </c>
      <c r="K15" s="774" t="s">
        <v>3814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2963</v>
      </c>
      <c r="C16" s="777" t="s">
        <v>2528</v>
      </c>
      <c r="D16" s="761" t="s">
        <v>6322</v>
      </c>
      <c r="E16" s="773">
        <v>7000.0</v>
      </c>
      <c r="F16" s="761" t="s">
        <v>2962</v>
      </c>
      <c r="G16" s="771" t="s">
        <v>2531</v>
      </c>
      <c r="H16" s="771" t="s">
        <v>29</v>
      </c>
      <c r="I16" s="771" t="s">
        <v>2532</v>
      </c>
      <c r="J16" s="771">
        <v>43703.0</v>
      </c>
      <c r="K16" s="774" t="s">
        <v>4184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6326</v>
      </c>
      <c r="C17" s="777" t="s">
        <v>3798</v>
      </c>
      <c r="D17" s="761" t="s">
        <v>6322</v>
      </c>
      <c r="E17" s="773">
        <v>95799.8</v>
      </c>
      <c r="F17" s="761" t="s">
        <v>4655</v>
      </c>
      <c r="G17" s="761" t="s">
        <v>2531</v>
      </c>
      <c r="H17" s="761" t="s">
        <v>29</v>
      </c>
      <c r="I17" s="761" t="s">
        <v>2531</v>
      </c>
      <c r="J17" s="771">
        <v>44252.0</v>
      </c>
      <c r="K17" s="778" t="s">
        <v>3814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2866</v>
      </c>
      <c r="C18" s="761" t="s">
        <v>2528</v>
      </c>
      <c r="D18" s="761" t="s">
        <v>6321</v>
      </c>
      <c r="E18" s="773">
        <v>0.0</v>
      </c>
      <c r="F18" s="761" t="s">
        <v>2865</v>
      </c>
      <c r="G18" s="771" t="s">
        <v>2531</v>
      </c>
      <c r="H18" s="771" t="s">
        <v>29</v>
      </c>
      <c r="I18" s="771" t="s">
        <v>2544</v>
      </c>
      <c r="J18" s="771">
        <v>43699.0</v>
      </c>
      <c r="K18" s="774" t="s">
        <v>4184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3022</v>
      </c>
      <c r="C19" s="777" t="s">
        <v>2528</v>
      </c>
      <c r="D19" s="761" t="s">
        <v>6322</v>
      </c>
      <c r="E19" s="773">
        <v>0.0</v>
      </c>
      <c r="F19" s="761" t="s">
        <v>3021</v>
      </c>
      <c r="G19" s="771" t="s">
        <v>2531</v>
      </c>
      <c r="H19" s="771" t="s">
        <v>29</v>
      </c>
      <c r="I19" s="771" t="s">
        <v>2532</v>
      </c>
      <c r="J19" s="771">
        <v>43605.0</v>
      </c>
      <c r="K19" s="774" t="s">
        <v>3814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2963</v>
      </c>
      <c r="C20" s="777" t="s">
        <v>2528</v>
      </c>
      <c r="D20" s="761" t="s">
        <v>6322</v>
      </c>
      <c r="E20" s="773">
        <v>80000.0</v>
      </c>
      <c r="F20" s="761" t="s">
        <v>2962</v>
      </c>
      <c r="G20" s="771" t="s">
        <v>2531</v>
      </c>
      <c r="H20" s="771" t="s">
        <v>29</v>
      </c>
      <c r="I20" s="771" t="s">
        <v>2532</v>
      </c>
      <c r="J20" s="771">
        <v>43703.0</v>
      </c>
      <c r="K20" s="774" t="s">
        <v>4184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6325</v>
      </c>
      <c r="C21" s="777" t="s">
        <v>3798</v>
      </c>
      <c r="D21" s="761" t="s">
        <v>2539</v>
      </c>
      <c r="E21" s="773">
        <v>10000.0</v>
      </c>
      <c r="F21" s="761" t="s">
        <v>5157</v>
      </c>
      <c r="G21" s="761" t="s">
        <v>2531</v>
      </c>
      <c r="H21" s="761" t="s">
        <v>29</v>
      </c>
      <c r="I21" s="761" t="s">
        <v>2531</v>
      </c>
      <c r="J21" s="771">
        <v>43924.0</v>
      </c>
      <c r="K21" s="778" t="s">
        <v>3806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3067</v>
      </c>
      <c r="C22" s="777" t="s">
        <v>2528</v>
      </c>
      <c r="D22" s="761" t="s">
        <v>6322</v>
      </c>
      <c r="E22" s="773">
        <v>80000.0</v>
      </c>
      <c r="F22" s="761" t="s">
        <v>3066</v>
      </c>
      <c r="G22" s="771" t="s">
        <v>2531</v>
      </c>
      <c r="H22" s="771" t="s">
        <v>29</v>
      </c>
      <c r="I22" s="771" t="s">
        <v>2544</v>
      </c>
      <c r="J22" s="771">
        <v>43664.0</v>
      </c>
      <c r="K22" s="774" t="s">
        <v>4184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6323</v>
      </c>
      <c r="C23" s="777" t="s">
        <v>3798</v>
      </c>
      <c r="D23" s="761" t="s">
        <v>6322</v>
      </c>
      <c r="E23" s="773">
        <v>25000.0</v>
      </c>
      <c r="F23" s="761" t="s">
        <v>5037</v>
      </c>
      <c r="G23" s="761" t="s">
        <v>2531</v>
      </c>
      <c r="H23" s="761" t="s">
        <v>29</v>
      </c>
      <c r="I23" s="761" t="s">
        <v>2531</v>
      </c>
      <c r="J23" s="771">
        <v>43749.0</v>
      </c>
      <c r="K23" s="778" t="s">
        <v>4184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3037</v>
      </c>
      <c r="C24" s="777" t="s">
        <v>2528</v>
      </c>
      <c r="D24" s="761" t="s">
        <v>6322</v>
      </c>
      <c r="E24" s="773">
        <v>20000.0</v>
      </c>
      <c r="F24" s="761" t="s">
        <v>3036</v>
      </c>
      <c r="G24" s="771" t="s">
        <v>2531</v>
      </c>
      <c r="H24" s="771" t="s">
        <v>29</v>
      </c>
      <c r="I24" s="771" t="s">
        <v>2544</v>
      </c>
      <c r="J24" s="771">
        <v>43559.0</v>
      </c>
      <c r="K24" s="774" t="s">
        <v>4184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3343</v>
      </c>
      <c r="C25" s="761" t="s">
        <v>2528</v>
      </c>
      <c r="D25" s="761" t="s">
        <v>6321</v>
      </c>
      <c r="E25" s="773">
        <v>95799.8</v>
      </c>
      <c r="F25" s="761" t="s">
        <v>3342</v>
      </c>
      <c r="G25" s="771" t="s">
        <v>2531</v>
      </c>
      <c r="H25" s="771" t="s">
        <v>29</v>
      </c>
      <c r="I25" s="771" t="s">
        <v>2532</v>
      </c>
      <c r="J25" s="771">
        <v>43563.0</v>
      </c>
      <c r="K25" s="774" t="s">
        <v>3818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3343</v>
      </c>
      <c r="C26" s="777" t="s">
        <v>2528</v>
      </c>
      <c r="D26" s="761" t="s">
        <v>2539</v>
      </c>
      <c r="E26" s="773">
        <v>50000.0</v>
      </c>
      <c r="F26" s="761" t="s">
        <v>3342</v>
      </c>
      <c r="G26" s="771" t="s">
        <v>2531</v>
      </c>
      <c r="H26" s="771" t="s">
        <v>29</v>
      </c>
      <c r="I26" s="771" t="s">
        <v>2532</v>
      </c>
      <c r="J26" s="771">
        <v>43563.0</v>
      </c>
      <c r="K26" s="774" t="s">
        <v>3818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2765</v>
      </c>
      <c r="C27" s="777" t="s">
        <v>2528</v>
      </c>
      <c r="D27" s="761" t="s">
        <v>2539</v>
      </c>
      <c r="E27" s="773">
        <v>30000.0</v>
      </c>
      <c r="F27" s="761" t="s">
        <v>2764</v>
      </c>
      <c r="G27" s="771" t="s">
        <v>2531</v>
      </c>
      <c r="H27" s="771" t="s">
        <v>29</v>
      </c>
      <c r="I27" s="771" t="s">
        <v>2532</v>
      </c>
      <c r="J27" s="771">
        <v>43453.0</v>
      </c>
      <c r="K27" s="774" t="s">
        <v>3818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2963</v>
      </c>
      <c r="C28" s="777" t="s">
        <v>2528</v>
      </c>
      <c r="D28" s="761" t="s">
        <v>6322</v>
      </c>
      <c r="E28" s="773">
        <v>14000.0</v>
      </c>
      <c r="F28" s="761" t="s">
        <v>2962</v>
      </c>
      <c r="G28" s="771" t="s">
        <v>2531</v>
      </c>
      <c r="H28" s="771" t="s">
        <v>29</v>
      </c>
      <c r="I28" s="771" t="s">
        <v>2532</v>
      </c>
      <c r="J28" s="771">
        <v>43703.0</v>
      </c>
      <c r="K28" s="774" t="s">
        <v>4184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6325</v>
      </c>
      <c r="C29" s="761" t="s">
        <v>3798</v>
      </c>
      <c r="D29" s="761" t="s">
        <v>6321</v>
      </c>
      <c r="E29" s="773">
        <v>0.0</v>
      </c>
      <c r="F29" s="761" t="s">
        <v>5157</v>
      </c>
      <c r="G29" s="761" t="s">
        <v>2531</v>
      </c>
      <c r="H29" s="761" t="s">
        <v>29</v>
      </c>
      <c r="I29" s="761" t="s">
        <v>2531</v>
      </c>
      <c r="J29" s="771">
        <v>43684.0</v>
      </c>
      <c r="K29" s="778" t="s">
        <v>3806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6327</v>
      </c>
      <c r="C30" s="777" t="s">
        <v>3798</v>
      </c>
      <c r="D30" s="761" t="s">
        <v>6322</v>
      </c>
      <c r="E30" s="773">
        <v>20000.0</v>
      </c>
      <c r="F30" s="761" t="s">
        <v>4669</v>
      </c>
      <c r="G30" s="761" t="s">
        <v>2531</v>
      </c>
      <c r="H30" s="761" t="s">
        <v>29</v>
      </c>
      <c r="I30" s="761" t="s">
        <v>2531</v>
      </c>
      <c r="J30" s="771">
        <v>43872.0</v>
      </c>
      <c r="K30" s="778" t="s">
        <v>3806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3553</v>
      </c>
      <c r="C31" s="777" t="s">
        <v>2528</v>
      </c>
      <c r="D31" s="761" t="s">
        <v>6322</v>
      </c>
      <c r="E31" s="773">
        <v>8000.0</v>
      </c>
      <c r="F31" s="761" t="s">
        <v>3552</v>
      </c>
      <c r="G31" s="771" t="s">
        <v>2531</v>
      </c>
      <c r="H31" s="771" t="s">
        <v>29</v>
      </c>
      <c r="I31" s="771" t="s">
        <v>2532</v>
      </c>
      <c r="J31" s="771">
        <v>43738.0</v>
      </c>
      <c r="K31" s="774" t="s">
        <v>3818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3701</v>
      </c>
      <c r="C32" s="777" t="s">
        <v>3613</v>
      </c>
      <c r="D32" s="761" t="s">
        <v>6322</v>
      </c>
      <c r="E32" s="773">
        <v>5000.0</v>
      </c>
      <c r="F32" s="761" t="s">
        <v>3700</v>
      </c>
      <c r="G32" s="771" t="s">
        <v>18</v>
      </c>
      <c r="H32" s="771" t="s">
        <v>29</v>
      </c>
      <c r="I32" s="771" t="s">
        <v>2194</v>
      </c>
      <c r="J32" s="771">
        <v>43797.0</v>
      </c>
      <c r="K32" s="774" t="s">
        <v>3814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6328</v>
      </c>
      <c r="C33" s="777" t="s">
        <v>3798</v>
      </c>
      <c r="D33" s="761" t="s">
        <v>6322</v>
      </c>
      <c r="E33" s="773">
        <v>2000.0</v>
      </c>
      <c r="F33" s="761" t="s">
        <v>5100</v>
      </c>
      <c r="G33" s="761" t="s">
        <v>2531</v>
      </c>
      <c r="H33" s="761" t="s">
        <v>29</v>
      </c>
      <c r="I33" s="761" t="s">
        <v>2531</v>
      </c>
      <c r="J33" s="771">
        <v>44225.0</v>
      </c>
      <c r="K33" s="778" t="s">
        <v>3806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3022</v>
      </c>
      <c r="C34" s="777" t="s">
        <v>2528</v>
      </c>
      <c r="D34" s="761" t="s">
        <v>6322</v>
      </c>
      <c r="E34" s="773">
        <v>3000.0</v>
      </c>
      <c r="F34" s="761" t="s">
        <v>3021</v>
      </c>
      <c r="G34" s="771" t="s">
        <v>2531</v>
      </c>
      <c r="H34" s="771" t="s">
        <v>29</v>
      </c>
      <c r="I34" s="771" t="s">
        <v>2532</v>
      </c>
      <c r="J34" s="771">
        <v>43605.0</v>
      </c>
      <c r="K34" s="774" t="s">
        <v>3814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2963</v>
      </c>
      <c r="C35" s="777" t="s">
        <v>2528</v>
      </c>
      <c r="D35" s="761" t="s">
        <v>6322</v>
      </c>
      <c r="E35" s="773">
        <v>10000.0</v>
      </c>
      <c r="F35" s="761" t="s">
        <v>2962</v>
      </c>
      <c r="G35" s="771" t="s">
        <v>2531</v>
      </c>
      <c r="H35" s="771" t="s">
        <v>29</v>
      </c>
      <c r="I35" s="771" t="s">
        <v>2532</v>
      </c>
      <c r="J35" s="771">
        <v>43703.0</v>
      </c>
      <c r="K35" s="774" t="s">
        <v>4184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3022</v>
      </c>
      <c r="C36" s="777" t="s">
        <v>2528</v>
      </c>
      <c r="D36" s="761" t="s">
        <v>6322</v>
      </c>
      <c r="E36" s="773">
        <v>2000.0</v>
      </c>
      <c r="F36" s="761" t="s">
        <v>3021</v>
      </c>
      <c r="G36" s="771" t="s">
        <v>2531</v>
      </c>
      <c r="H36" s="771" t="s">
        <v>29</v>
      </c>
      <c r="I36" s="771" t="s">
        <v>2532</v>
      </c>
      <c r="J36" s="771">
        <v>43605.0</v>
      </c>
      <c r="K36" s="774" t="s">
        <v>3814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6323</v>
      </c>
      <c r="C37" s="777" t="s">
        <v>3798</v>
      </c>
      <c r="D37" s="761" t="s">
        <v>6322</v>
      </c>
      <c r="E37" s="773">
        <v>15000.0</v>
      </c>
      <c r="F37" s="761" t="s">
        <v>5037</v>
      </c>
      <c r="G37" s="761" t="s">
        <v>2531</v>
      </c>
      <c r="H37" s="761" t="s">
        <v>29</v>
      </c>
      <c r="I37" s="761" t="s">
        <v>2531</v>
      </c>
      <c r="J37" s="771">
        <v>43749.0</v>
      </c>
      <c r="K37" s="778" t="s">
        <v>4184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3067</v>
      </c>
      <c r="C38" s="777" t="s">
        <v>2528</v>
      </c>
      <c r="D38" s="761" t="s">
        <v>6322</v>
      </c>
      <c r="E38" s="773">
        <v>100000.0</v>
      </c>
      <c r="F38" s="761" t="s">
        <v>3066</v>
      </c>
      <c r="G38" s="771" t="s">
        <v>2531</v>
      </c>
      <c r="H38" s="771" t="s">
        <v>29</v>
      </c>
      <c r="I38" s="771" t="s">
        <v>2544</v>
      </c>
      <c r="J38" s="771">
        <v>43664.0</v>
      </c>
      <c r="K38" s="774" t="s">
        <v>4184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3037</v>
      </c>
      <c r="C39" s="777" t="s">
        <v>2528</v>
      </c>
      <c r="D39" s="761" t="s">
        <v>6322</v>
      </c>
      <c r="E39" s="773">
        <v>20000.0</v>
      </c>
      <c r="F39" s="761" t="s">
        <v>3036</v>
      </c>
      <c r="G39" s="771" t="s">
        <v>2531</v>
      </c>
      <c r="H39" s="771" t="s">
        <v>29</v>
      </c>
      <c r="I39" s="771" t="s">
        <v>2544</v>
      </c>
      <c r="J39" s="771">
        <v>43559.0</v>
      </c>
      <c r="K39" s="774" t="s">
        <v>4184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3314</v>
      </c>
      <c r="C40" s="777" t="s">
        <v>2528</v>
      </c>
      <c r="D40" s="761" t="s">
        <v>6322</v>
      </c>
      <c r="E40" s="773">
        <v>75000.0</v>
      </c>
      <c r="F40" s="761" t="s">
        <v>3313</v>
      </c>
      <c r="G40" s="771" t="s">
        <v>2531</v>
      </c>
      <c r="H40" s="771" t="s">
        <v>29</v>
      </c>
      <c r="I40" s="771" t="s">
        <v>2532</v>
      </c>
      <c r="J40" s="771">
        <v>43699.0</v>
      </c>
      <c r="K40" s="774" t="s">
        <v>4184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3037</v>
      </c>
      <c r="C41" s="777" t="s">
        <v>2528</v>
      </c>
      <c r="D41" s="761" t="s">
        <v>6322</v>
      </c>
      <c r="E41" s="773">
        <v>2000.0</v>
      </c>
      <c r="F41" s="761" t="s">
        <v>3036</v>
      </c>
      <c r="G41" s="771" t="s">
        <v>2531</v>
      </c>
      <c r="H41" s="771" t="s">
        <v>29</v>
      </c>
      <c r="I41" s="771" t="s">
        <v>2544</v>
      </c>
      <c r="J41" s="771">
        <v>43559.0</v>
      </c>
      <c r="K41" s="774" t="s">
        <v>4184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3497</v>
      </c>
      <c r="C42" s="777" t="s">
        <v>2528</v>
      </c>
      <c r="D42" s="761" t="s">
        <v>6322</v>
      </c>
      <c r="E42" s="773">
        <v>2000.0</v>
      </c>
      <c r="F42" s="761" t="s">
        <v>3496</v>
      </c>
      <c r="G42" s="771" t="s">
        <v>2531</v>
      </c>
      <c r="H42" s="771" t="s">
        <v>29</v>
      </c>
      <c r="I42" s="771" t="s">
        <v>2532</v>
      </c>
      <c r="J42" s="771">
        <v>43717.0</v>
      </c>
      <c r="K42" s="774" t="s">
        <v>4184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3390</v>
      </c>
      <c r="C43" s="777" t="s">
        <v>2528</v>
      </c>
      <c r="D43" s="761" t="s">
        <v>6322</v>
      </c>
      <c r="E43" s="780">
        <v>1000.0</v>
      </c>
      <c r="F43" s="761" t="s">
        <v>3389</v>
      </c>
      <c r="G43" s="771" t="s">
        <v>2531</v>
      </c>
      <c r="H43" s="771" t="s">
        <v>29</v>
      </c>
      <c r="I43" s="771" t="s">
        <v>2532</v>
      </c>
      <c r="J43" s="771">
        <v>43894.0</v>
      </c>
      <c r="K43" s="774" t="s">
        <v>3814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3553</v>
      </c>
      <c r="C44" s="777" t="s">
        <v>2528</v>
      </c>
      <c r="D44" s="761" t="s">
        <v>6322</v>
      </c>
      <c r="E44" s="773">
        <v>60000.0</v>
      </c>
      <c r="F44" s="761" t="s">
        <v>3552</v>
      </c>
      <c r="G44" s="771" t="s">
        <v>2531</v>
      </c>
      <c r="H44" s="771" t="s">
        <v>29</v>
      </c>
      <c r="I44" s="771" t="s">
        <v>2532</v>
      </c>
      <c r="J44" s="771">
        <v>43738.0</v>
      </c>
      <c r="K44" s="774" t="s">
        <v>3818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2821</v>
      </c>
      <c r="C45" s="777" t="s">
        <v>2528</v>
      </c>
      <c r="D45" s="761" t="s">
        <v>6322</v>
      </c>
      <c r="E45" s="773">
        <v>20000.0</v>
      </c>
      <c r="F45" s="761" t="s">
        <v>2820</v>
      </c>
      <c r="G45" s="771" t="s">
        <v>2531</v>
      </c>
      <c r="H45" s="771" t="s">
        <v>29</v>
      </c>
      <c r="I45" s="771" t="s">
        <v>2544</v>
      </c>
      <c r="J45" s="771">
        <v>43913.0</v>
      </c>
      <c r="K45" s="774" t="s">
        <v>3806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6328</v>
      </c>
      <c r="C46" s="777" t="s">
        <v>3798</v>
      </c>
      <c r="D46" s="761" t="s">
        <v>6322</v>
      </c>
      <c r="E46" s="773">
        <v>20000.0</v>
      </c>
      <c r="F46" s="761" t="s">
        <v>5100</v>
      </c>
      <c r="G46" s="761" t="s">
        <v>2531</v>
      </c>
      <c r="H46" s="761" t="s">
        <v>29</v>
      </c>
      <c r="I46" s="761" t="s">
        <v>2531</v>
      </c>
      <c r="J46" s="771">
        <v>44225.0</v>
      </c>
      <c r="K46" s="778" t="s">
        <v>3806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3553</v>
      </c>
      <c r="C47" s="777" t="s">
        <v>2528</v>
      </c>
      <c r="D47" s="761" t="s">
        <v>6322</v>
      </c>
      <c r="E47" s="773">
        <v>6000.0</v>
      </c>
      <c r="F47" s="761" t="s">
        <v>3552</v>
      </c>
      <c r="G47" s="771" t="s">
        <v>2531</v>
      </c>
      <c r="H47" s="771" t="s">
        <v>29</v>
      </c>
      <c r="I47" s="771" t="s">
        <v>2532</v>
      </c>
      <c r="J47" s="771">
        <v>43738.0</v>
      </c>
      <c r="K47" s="774" t="s">
        <v>3818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2963</v>
      </c>
      <c r="C48" s="777" t="s">
        <v>2528</v>
      </c>
      <c r="D48" s="761" t="s">
        <v>6322</v>
      </c>
      <c r="E48" s="773">
        <v>10000.0</v>
      </c>
      <c r="F48" s="761" t="s">
        <v>2962</v>
      </c>
      <c r="G48" s="771" t="s">
        <v>2531</v>
      </c>
      <c r="H48" s="771" t="s">
        <v>29</v>
      </c>
      <c r="I48" s="771" t="s">
        <v>2532</v>
      </c>
      <c r="J48" s="771">
        <v>43703.0</v>
      </c>
      <c r="K48" s="774" t="s">
        <v>4184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3390</v>
      </c>
      <c r="C49" s="777" t="s">
        <v>2528</v>
      </c>
      <c r="D49" s="761" t="s">
        <v>6322</v>
      </c>
      <c r="E49" s="773">
        <v>7000.0</v>
      </c>
      <c r="F49" s="761" t="s">
        <v>3389</v>
      </c>
      <c r="G49" s="771" t="s">
        <v>2531</v>
      </c>
      <c r="H49" s="771" t="s">
        <v>29</v>
      </c>
      <c r="I49" s="771" t="s">
        <v>2532</v>
      </c>
      <c r="J49" s="771">
        <v>43894.0</v>
      </c>
      <c r="K49" s="774" t="s">
        <v>3814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3390</v>
      </c>
      <c r="C50" s="777" t="s">
        <v>2528</v>
      </c>
      <c r="D50" s="761" t="s">
        <v>6322</v>
      </c>
      <c r="E50" s="773">
        <v>10000.0</v>
      </c>
      <c r="F50" s="761" t="s">
        <v>3389</v>
      </c>
      <c r="G50" s="771" t="s">
        <v>2531</v>
      </c>
      <c r="H50" s="771" t="s">
        <v>29</v>
      </c>
      <c r="I50" s="771" t="s">
        <v>2532</v>
      </c>
      <c r="J50" s="771">
        <v>43894.0</v>
      </c>
      <c r="K50" s="774" t="s">
        <v>3814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2636</v>
      </c>
      <c r="C51" s="777" t="s">
        <v>2528</v>
      </c>
      <c r="D51" s="761" t="s">
        <v>6322</v>
      </c>
      <c r="E51" s="773">
        <v>1000.0</v>
      </c>
      <c r="F51" s="761" t="s">
        <v>2635</v>
      </c>
      <c r="G51" s="771" t="s">
        <v>2531</v>
      </c>
      <c r="H51" s="771" t="s">
        <v>29</v>
      </c>
      <c r="I51" s="771" t="s">
        <v>2532</v>
      </c>
      <c r="J51" s="771">
        <v>43867.0</v>
      </c>
      <c r="K51" s="774" t="s">
        <v>3806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6323</v>
      </c>
      <c r="C52" s="777" t="s">
        <v>3798</v>
      </c>
      <c r="D52" s="761" t="s">
        <v>6322</v>
      </c>
      <c r="E52" s="773">
        <v>7500.0</v>
      </c>
      <c r="F52" s="761" t="s">
        <v>5037</v>
      </c>
      <c r="G52" s="761" t="s">
        <v>2531</v>
      </c>
      <c r="H52" s="761" t="s">
        <v>29</v>
      </c>
      <c r="I52" s="761" t="s">
        <v>2531</v>
      </c>
      <c r="J52" s="771">
        <v>43749.0</v>
      </c>
      <c r="K52" s="778" t="s">
        <v>4184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3314</v>
      </c>
      <c r="C53" s="777" t="s">
        <v>2528</v>
      </c>
      <c r="D53" s="761" t="s">
        <v>6322</v>
      </c>
      <c r="E53" s="773">
        <v>50000.0</v>
      </c>
      <c r="F53" s="761" t="s">
        <v>3313</v>
      </c>
      <c r="G53" s="771" t="s">
        <v>2531</v>
      </c>
      <c r="H53" s="771" t="s">
        <v>29</v>
      </c>
      <c r="I53" s="771" t="s">
        <v>2532</v>
      </c>
      <c r="J53" s="771">
        <v>43699.0</v>
      </c>
      <c r="K53" s="774" t="s">
        <v>4184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6326</v>
      </c>
      <c r="C54" s="777" t="s">
        <v>3798</v>
      </c>
      <c r="D54" s="761" t="s">
        <v>6322</v>
      </c>
      <c r="E54" s="773">
        <v>20000.0</v>
      </c>
      <c r="F54" s="761" t="s">
        <v>4655</v>
      </c>
      <c r="G54" s="761" t="s">
        <v>2531</v>
      </c>
      <c r="H54" s="761" t="s">
        <v>29</v>
      </c>
      <c r="I54" s="761" t="s">
        <v>2531</v>
      </c>
      <c r="J54" s="771">
        <v>44252.0</v>
      </c>
      <c r="K54" s="778" t="s">
        <v>3814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3701</v>
      </c>
      <c r="C55" s="777" t="s">
        <v>6329</v>
      </c>
      <c r="D55" s="761" t="s">
        <v>6322</v>
      </c>
      <c r="E55" s="773">
        <v>10000.0</v>
      </c>
      <c r="F55" s="761" t="s">
        <v>3700</v>
      </c>
      <c r="G55" s="761" t="s">
        <v>18</v>
      </c>
      <c r="H55" s="761" t="s">
        <v>29</v>
      </c>
      <c r="I55" s="761" t="s">
        <v>2194</v>
      </c>
      <c r="J55" s="771">
        <v>43797.0</v>
      </c>
      <c r="K55" s="774" t="s">
        <v>3814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3037</v>
      </c>
      <c r="C56" s="777" t="s">
        <v>2528</v>
      </c>
      <c r="D56" s="761" t="s">
        <v>6322</v>
      </c>
      <c r="E56" s="773">
        <v>973440.75</v>
      </c>
      <c r="F56" s="761" t="s">
        <v>3036</v>
      </c>
      <c r="G56" s="771" t="s">
        <v>2531</v>
      </c>
      <c r="H56" s="771" t="s">
        <v>29</v>
      </c>
      <c r="I56" s="771" t="s">
        <v>2544</v>
      </c>
      <c r="J56" s="771">
        <v>43559.0</v>
      </c>
      <c r="K56" s="774" t="s">
        <v>4184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2963</v>
      </c>
      <c r="C57" s="777" t="s">
        <v>2528</v>
      </c>
      <c r="D57" s="761" t="s">
        <v>6322</v>
      </c>
      <c r="E57" s="773">
        <v>7000.0</v>
      </c>
      <c r="F57" s="761" t="s">
        <v>2962</v>
      </c>
      <c r="G57" s="771" t="s">
        <v>2531</v>
      </c>
      <c r="H57" s="771" t="s">
        <v>29</v>
      </c>
      <c r="I57" s="771" t="s">
        <v>2532</v>
      </c>
      <c r="J57" s="771">
        <v>43703.0</v>
      </c>
      <c r="K57" s="774" t="s">
        <v>4184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3390</v>
      </c>
      <c r="C58" s="777" t="s">
        <v>2528</v>
      </c>
      <c r="D58" s="761" t="s">
        <v>6322</v>
      </c>
      <c r="E58" s="773">
        <v>180000.0</v>
      </c>
      <c r="F58" s="761" t="s">
        <v>3389</v>
      </c>
      <c r="G58" s="771" t="s">
        <v>2531</v>
      </c>
      <c r="H58" s="771" t="s">
        <v>29</v>
      </c>
      <c r="I58" s="771" t="s">
        <v>2532</v>
      </c>
      <c r="J58" s="771">
        <v>43894.0</v>
      </c>
      <c r="K58" s="774" t="s">
        <v>3814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3067</v>
      </c>
      <c r="C59" s="777" t="s">
        <v>2528</v>
      </c>
      <c r="D59" s="761" t="s">
        <v>6322</v>
      </c>
      <c r="E59" s="773">
        <v>10701.0</v>
      </c>
      <c r="F59" s="761" t="s">
        <v>3066</v>
      </c>
      <c r="G59" s="771" t="s">
        <v>2531</v>
      </c>
      <c r="H59" s="771" t="s">
        <v>29</v>
      </c>
      <c r="I59" s="771" t="s">
        <v>2544</v>
      </c>
      <c r="J59" s="771">
        <v>43664.0</v>
      </c>
      <c r="K59" s="774" t="s">
        <v>4184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2636</v>
      </c>
      <c r="C60" s="777" t="s">
        <v>2528</v>
      </c>
      <c r="D60" s="761" t="s">
        <v>6322</v>
      </c>
      <c r="E60" s="773">
        <v>2000.0</v>
      </c>
      <c r="F60" s="761" t="s">
        <v>2635</v>
      </c>
      <c r="G60" s="771" t="s">
        <v>2531</v>
      </c>
      <c r="H60" s="771" t="s">
        <v>29</v>
      </c>
      <c r="I60" s="771" t="s">
        <v>2532</v>
      </c>
      <c r="J60" s="771">
        <v>43867.0</v>
      </c>
      <c r="K60" s="774" t="s">
        <v>3806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3314</v>
      </c>
      <c r="C61" s="777" t="s">
        <v>2528</v>
      </c>
      <c r="D61" s="761" t="s">
        <v>6322</v>
      </c>
      <c r="E61" s="773">
        <v>200000.0</v>
      </c>
      <c r="F61" s="761" t="s">
        <v>3313</v>
      </c>
      <c r="G61" s="771" t="s">
        <v>2531</v>
      </c>
      <c r="H61" s="771" t="s">
        <v>29</v>
      </c>
      <c r="I61" s="771" t="s">
        <v>2532</v>
      </c>
      <c r="J61" s="771">
        <v>43699.0</v>
      </c>
      <c r="K61" s="774" t="s">
        <v>4184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2963</v>
      </c>
      <c r="C62" s="777" t="s">
        <v>2528</v>
      </c>
      <c r="D62" s="761" t="s">
        <v>6322</v>
      </c>
      <c r="E62" s="773">
        <v>6000.0</v>
      </c>
      <c r="F62" s="761" t="s">
        <v>2962</v>
      </c>
      <c r="G62" s="771" t="s">
        <v>2531</v>
      </c>
      <c r="H62" s="771" t="s">
        <v>29</v>
      </c>
      <c r="I62" s="771" t="s">
        <v>2532</v>
      </c>
      <c r="J62" s="771">
        <v>43703.0</v>
      </c>
      <c r="K62" s="774" t="s">
        <v>4184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3037</v>
      </c>
      <c r="C63" s="777" t="s">
        <v>2528</v>
      </c>
      <c r="D63" s="761" t="s">
        <v>6322</v>
      </c>
      <c r="E63" s="773">
        <v>10000.0</v>
      </c>
      <c r="F63" s="761" t="s">
        <v>3036</v>
      </c>
      <c r="G63" s="771" t="s">
        <v>2531</v>
      </c>
      <c r="H63" s="771" t="s">
        <v>29</v>
      </c>
      <c r="I63" s="771" t="s">
        <v>2544</v>
      </c>
      <c r="J63" s="771">
        <v>43559.0</v>
      </c>
      <c r="K63" s="774" t="s">
        <v>4184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3446</v>
      </c>
      <c r="C64" s="777" t="s">
        <v>2528</v>
      </c>
      <c r="D64" s="761" t="s">
        <v>6322</v>
      </c>
      <c r="E64" s="773">
        <v>20000.0</v>
      </c>
      <c r="F64" s="761" t="s">
        <v>3445</v>
      </c>
      <c r="G64" s="771" t="s">
        <v>2531</v>
      </c>
      <c r="H64" s="771" t="s">
        <v>29</v>
      </c>
      <c r="I64" s="771" t="s">
        <v>2544</v>
      </c>
      <c r="J64" s="771">
        <v>43607.0</v>
      </c>
      <c r="K64" s="774" t="s">
        <v>4184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3227</v>
      </c>
      <c r="C65" s="777" t="s">
        <v>2528</v>
      </c>
      <c r="D65" s="761" t="s">
        <v>6322</v>
      </c>
      <c r="E65" s="773">
        <v>6000.0</v>
      </c>
      <c r="F65" s="761" t="s">
        <v>3226</v>
      </c>
      <c r="G65" s="771" t="s">
        <v>2531</v>
      </c>
      <c r="H65" s="771" t="s">
        <v>29</v>
      </c>
      <c r="I65" s="771" t="s">
        <v>2532</v>
      </c>
      <c r="J65" s="771">
        <v>43564.0</v>
      </c>
      <c r="K65" s="774" t="s">
        <v>3818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3390</v>
      </c>
      <c r="C66" s="777" t="s">
        <v>2528</v>
      </c>
      <c r="D66" s="761" t="s">
        <v>6322</v>
      </c>
      <c r="E66" s="773">
        <v>3000.0</v>
      </c>
      <c r="F66" s="761" t="s">
        <v>3389</v>
      </c>
      <c r="G66" s="771" t="s">
        <v>2531</v>
      </c>
      <c r="H66" s="771" t="s">
        <v>29</v>
      </c>
      <c r="I66" s="771" t="s">
        <v>2532</v>
      </c>
      <c r="J66" s="771">
        <v>43894.0</v>
      </c>
      <c r="K66" s="774" t="s">
        <v>3814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6330</v>
      </c>
      <c r="C67" s="777" t="s">
        <v>3798</v>
      </c>
      <c r="D67" s="761" t="s">
        <v>6322</v>
      </c>
      <c r="E67" s="773">
        <v>14000.0</v>
      </c>
      <c r="F67" s="761" t="s">
        <v>5296</v>
      </c>
      <c r="G67" s="761" t="s">
        <v>2531</v>
      </c>
      <c r="H67" s="761" t="s">
        <v>29</v>
      </c>
      <c r="I67" s="761" t="s">
        <v>2531</v>
      </c>
      <c r="J67" s="771">
        <v>44216.0</v>
      </c>
      <c r="K67" s="778" t="s">
        <v>3806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2765</v>
      </c>
      <c r="C68" s="761" t="s">
        <v>2528</v>
      </c>
      <c r="D68" s="761" t="s">
        <v>6321</v>
      </c>
      <c r="E68" s="773">
        <v>0.0</v>
      </c>
      <c r="F68" s="761" t="s">
        <v>2764</v>
      </c>
      <c r="G68" s="771" t="s">
        <v>2531</v>
      </c>
      <c r="H68" s="771" t="s">
        <v>29</v>
      </c>
      <c r="I68" s="771" t="s">
        <v>2532</v>
      </c>
      <c r="J68" s="771">
        <v>43453.0</v>
      </c>
      <c r="K68" s="774" t="s">
        <v>3818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3165</v>
      </c>
      <c r="C69" s="761" t="s">
        <v>2528</v>
      </c>
      <c r="D69" s="761" t="s">
        <v>6321</v>
      </c>
      <c r="E69" s="773">
        <v>76468.36</v>
      </c>
      <c r="F69" s="761" t="s">
        <v>3164</v>
      </c>
      <c r="G69" s="771" t="s">
        <v>2531</v>
      </c>
      <c r="H69" s="771" t="s">
        <v>29</v>
      </c>
      <c r="I69" s="771" t="s">
        <v>2544</v>
      </c>
      <c r="J69" s="771">
        <v>43853.0</v>
      </c>
      <c r="K69" s="774" t="s">
        <v>3814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2767</v>
      </c>
      <c r="C70" s="761" t="s">
        <v>2528</v>
      </c>
      <c r="D70" s="761" t="s">
        <v>6321</v>
      </c>
      <c r="E70" s="773">
        <v>36013.41</v>
      </c>
      <c r="F70" s="761" t="s">
        <v>2764</v>
      </c>
      <c r="G70" s="771" t="s">
        <v>2531</v>
      </c>
      <c r="H70" s="771" t="s">
        <v>29</v>
      </c>
      <c r="I70" s="771" t="s">
        <v>2532</v>
      </c>
      <c r="J70" s="771">
        <v>43997.0</v>
      </c>
      <c r="K70" s="774" t="s">
        <v>3806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3497</v>
      </c>
      <c r="C71" s="777" t="s">
        <v>2528</v>
      </c>
      <c r="D71" s="761" t="s">
        <v>6322</v>
      </c>
      <c r="E71" s="773">
        <v>100000.0</v>
      </c>
      <c r="F71" s="761" t="s">
        <v>3496</v>
      </c>
      <c r="G71" s="771" t="s">
        <v>2531</v>
      </c>
      <c r="H71" s="771" t="s">
        <v>29</v>
      </c>
      <c r="I71" s="771" t="s">
        <v>2532</v>
      </c>
      <c r="J71" s="771">
        <v>43717.0</v>
      </c>
      <c r="K71" s="774" t="s">
        <v>4184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3314</v>
      </c>
      <c r="C72" s="777" t="s">
        <v>2528</v>
      </c>
      <c r="D72" s="761" t="s">
        <v>6322</v>
      </c>
      <c r="E72" s="773">
        <v>10000.0</v>
      </c>
      <c r="F72" s="761" t="s">
        <v>3313</v>
      </c>
      <c r="G72" s="771" t="s">
        <v>2531</v>
      </c>
      <c r="H72" s="771" t="s">
        <v>29</v>
      </c>
      <c r="I72" s="771" t="s">
        <v>2532</v>
      </c>
      <c r="J72" s="771">
        <v>43699.0</v>
      </c>
      <c r="K72" s="774" t="s">
        <v>4184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3227</v>
      </c>
      <c r="C73" s="777" t="s">
        <v>2528</v>
      </c>
      <c r="D73" s="761" t="s">
        <v>6322</v>
      </c>
      <c r="E73" s="773">
        <v>7000.0</v>
      </c>
      <c r="F73" s="761" t="s">
        <v>3226</v>
      </c>
      <c r="G73" s="771" t="s">
        <v>2531</v>
      </c>
      <c r="H73" s="771" t="s">
        <v>29</v>
      </c>
      <c r="I73" s="771" t="s">
        <v>2532</v>
      </c>
      <c r="J73" s="771">
        <v>43564.0</v>
      </c>
      <c r="K73" s="774" t="s">
        <v>3818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3227</v>
      </c>
      <c r="C74" s="777" t="s">
        <v>2528</v>
      </c>
      <c r="D74" s="761" t="s">
        <v>6322</v>
      </c>
      <c r="E74" s="773">
        <v>9000.0</v>
      </c>
      <c r="F74" s="761" t="s">
        <v>3226</v>
      </c>
      <c r="G74" s="771" t="s">
        <v>2531</v>
      </c>
      <c r="H74" s="771" t="s">
        <v>29</v>
      </c>
      <c r="I74" s="771" t="s">
        <v>2532</v>
      </c>
      <c r="J74" s="771">
        <v>43564.0</v>
      </c>
      <c r="K74" s="774" t="s">
        <v>3818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3037</v>
      </c>
      <c r="C75" s="777" t="s">
        <v>2528</v>
      </c>
      <c r="D75" s="761" t="s">
        <v>6322</v>
      </c>
      <c r="E75" s="773">
        <v>10000.0</v>
      </c>
      <c r="F75" s="761" t="s">
        <v>3036</v>
      </c>
      <c r="G75" s="771" t="s">
        <v>2531</v>
      </c>
      <c r="H75" s="771" t="s">
        <v>29</v>
      </c>
      <c r="I75" s="771" t="s">
        <v>2544</v>
      </c>
      <c r="J75" s="771">
        <v>43559.0</v>
      </c>
      <c r="K75" s="774" t="s">
        <v>4184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2999</v>
      </c>
      <c r="C76" s="761" t="s">
        <v>2528</v>
      </c>
      <c r="D76" s="761" t="s">
        <v>6321</v>
      </c>
      <c r="E76" s="773">
        <v>120144.24</v>
      </c>
      <c r="F76" s="761" t="s">
        <v>2998</v>
      </c>
      <c r="G76" s="771" t="s">
        <v>2531</v>
      </c>
      <c r="H76" s="771" t="s">
        <v>29</v>
      </c>
      <c r="I76" s="771" t="s">
        <v>2544</v>
      </c>
      <c r="J76" s="771">
        <v>43822.0</v>
      </c>
      <c r="K76" s="774" t="s">
        <v>3806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3390</v>
      </c>
      <c r="C77" s="777" t="s">
        <v>2528</v>
      </c>
      <c r="D77" s="761" t="s">
        <v>6322</v>
      </c>
      <c r="E77" s="773">
        <v>160000.0</v>
      </c>
      <c r="F77" s="761" t="s">
        <v>3389</v>
      </c>
      <c r="G77" s="771" t="s">
        <v>2531</v>
      </c>
      <c r="H77" s="771" t="s">
        <v>29</v>
      </c>
      <c r="I77" s="771" t="s">
        <v>2532</v>
      </c>
      <c r="J77" s="771">
        <v>43894.0</v>
      </c>
      <c r="K77" s="774" t="s">
        <v>3814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3022</v>
      </c>
      <c r="C78" s="777" t="s">
        <v>2528</v>
      </c>
      <c r="D78" s="761" t="s">
        <v>6322</v>
      </c>
      <c r="E78" s="773">
        <v>2500.0</v>
      </c>
      <c r="F78" s="761" t="s">
        <v>3021</v>
      </c>
      <c r="G78" s="771" t="s">
        <v>2531</v>
      </c>
      <c r="H78" s="771" t="s">
        <v>29</v>
      </c>
      <c r="I78" s="771" t="s">
        <v>2532</v>
      </c>
      <c r="J78" s="771">
        <v>43605.0</v>
      </c>
      <c r="K78" s="774" t="s">
        <v>3814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2963</v>
      </c>
      <c r="C79" s="777" t="s">
        <v>2528</v>
      </c>
      <c r="D79" s="761" t="s">
        <v>6322</v>
      </c>
      <c r="E79" s="773">
        <v>11000.0</v>
      </c>
      <c r="F79" s="761" t="s">
        <v>2962</v>
      </c>
      <c r="G79" s="771" t="s">
        <v>2531</v>
      </c>
      <c r="H79" s="771" t="s">
        <v>29</v>
      </c>
      <c r="I79" s="771" t="s">
        <v>2532</v>
      </c>
      <c r="J79" s="771">
        <v>43703.0</v>
      </c>
      <c r="K79" s="774" t="s">
        <v>4184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6330</v>
      </c>
      <c r="C80" s="761" t="s">
        <v>3798</v>
      </c>
      <c r="D80" s="761" t="s">
        <v>6321</v>
      </c>
      <c r="E80" s="773">
        <v>0.0</v>
      </c>
      <c r="F80" s="761" t="s">
        <v>5296</v>
      </c>
      <c r="G80" s="761" t="s">
        <v>2531</v>
      </c>
      <c r="H80" s="761" t="s">
        <v>29</v>
      </c>
      <c r="I80" s="761" t="s">
        <v>2531</v>
      </c>
      <c r="J80" s="771">
        <v>44216.0</v>
      </c>
      <c r="K80" s="778" t="s">
        <v>3806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2922</v>
      </c>
      <c r="C81" s="777" t="s">
        <v>2528</v>
      </c>
      <c r="D81" s="761" t="s">
        <v>6322</v>
      </c>
      <c r="E81" s="773">
        <v>36000.0</v>
      </c>
      <c r="F81" s="761" t="s">
        <v>2921</v>
      </c>
      <c r="G81" s="771" t="s">
        <v>2531</v>
      </c>
      <c r="H81" s="771" t="s">
        <v>29</v>
      </c>
      <c r="I81" s="771" t="s">
        <v>2532</v>
      </c>
      <c r="J81" s="771">
        <v>43888.0</v>
      </c>
      <c r="K81" s="774" t="s">
        <v>3806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3037</v>
      </c>
      <c r="C82" s="777" t="s">
        <v>2528</v>
      </c>
      <c r="D82" s="761" t="s">
        <v>6322</v>
      </c>
      <c r="E82" s="773">
        <v>100000.0</v>
      </c>
      <c r="F82" s="761" t="s">
        <v>3036</v>
      </c>
      <c r="G82" s="771" t="s">
        <v>2531</v>
      </c>
      <c r="H82" s="771" t="s">
        <v>29</v>
      </c>
      <c r="I82" s="771" t="s">
        <v>2544</v>
      </c>
      <c r="J82" s="771">
        <v>43559.0</v>
      </c>
      <c r="K82" s="774" t="s">
        <v>4184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3701</v>
      </c>
      <c r="C83" s="777" t="s">
        <v>3613</v>
      </c>
      <c r="D83" s="761" t="s">
        <v>6322</v>
      </c>
      <c r="E83" s="773">
        <v>100000.0</v>
      </c>
      <c r="F83" s="761" t="s">
        <v>3700</v>
      </c>
      <c r="G83" s="771" t="s">
        <v>18</v>
      </c>
      <c r="H83" s="771" t="s">
        <v>29</v>
      </c>
      <c r="I83" s="771" t="s">
        <v>2194</v>
      </c>
      <c r="J83" s="771">
        <v>43797.0</v>
      </c>
      <c r="K83" s="774" t="s">
        <v>3814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3406</v>
      </c>
      <c r="C84" s="777" t="s">
        <v>2528</v>
      </c>
      <c r="D84" s="761" t="s">
        <v>6322</v>
      </c>
      <c r="E84" s="773">
        <v>40078.02</v>
      </c>
      <c r="F84" s="761" t="s">
        <v>3405</v>
      </c>
      <c r="G84" s="771" t="s">
        <v>2531</v>
      </c>
      <c r="H84" s="771" t="s">
        <v>29</v>
      </c>
      <c r="I84" s="771" t="s">
        <v>2532</v>
      </c>
      <c r="J84" s="771">
        <v>43840.0</v>
      </c>
      <c r="K84" s="774" t="s">
        <v>3814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3004</v>
      </c>
      <c r="C85" s="777" t="s">
        <v>2528</v>
      </c>
      <c r="D85" s="761" t="s">
        <v>6322</v>
      </c>
      <c r="E85" s="773">
        <v>46758.86</v>
      </c>
      <c r="F85" s="761" t="s">
        <v>3003</v>
      </c>
      <c r="G85" s="771" t="s">
        <v>2531</v>
      </c>
      <c r="H85" s="771" t="s">
        <v>29</v>
      </c>
      <c r="I85" s="771" t="s">
        <v>2532</v>
      </c>
      <c r="J85" s="771">
        <v>43620.0</v>
      </c>
      <c r="K85" s="774" t="s">
        <v>3818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3556</v>
      </c>
      <c r="C86" s="761" t="s">
        <v>2528</v>
      </c>
      <c r="D86" s="761" t="s">
        <v>6321</v>
      </c>
      <c r="E86" s="773">
        <v>0.0</v>
      </c>
      <c r="F86" s="761" t="s">
        <v>3555</v>
      </c>
      <c r="G86" s="771" t="s">
        <v>2531</v>
      </c>
      <c r="H86" s="771" t="s">
        <v>29</v>
      </c>
      <c r="I86" s="771" t="s">
        <v>2532</v>
      </c>
      <c r="J86" s="771">
        <v>43538.0</v>
      </c>
      <c r="K86" s="774" t="s">
        <v>4184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3558</v>
      </c>
      <c r="C87" s="761" t="s">
        <v>2528</v>
      </c>
      <c r="D87" s="761" t="s">
        <v>6321</v>
      </c>
      <c r="E87" s="773">
        <v>0.0</v>
      </c>
      <c r="F87" s="761" t="s">
        <v>3555</v>
      </c>
      <c r="G87" s="771" t="s">
        <v>2531</v>
      </c>
      <c r="H87" s="771" t="s">
        <v>29</v>
      </c>
      <c r="I87" s="771" t="s">
        <v>2532</v>
      </c>
      <c r="J87" s="771">
        <v>43538.0</v>
      </c>
      <c r="K87" s="774" t="s">
        <v>3818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3390</v>
      </c>
      <c r="C88" s="777" t="s">
        <v>2528</v>
      </c>
      <c r="D88" s="761" t="s">
        <v>6322</v>
      </c>
      <c r="E88" s="773">
        <v>60000.0</v>
      </c>
      <c r="F88" s="761" t="s">
        <v>3389</v>
      </c>
      <c r="G88" s="771" t="s">
        <v>2531</v>
      </c>
      <c r="H88" s="771" t="s">
        <v>29</v>
      </c>
      <c r="I88" s="771" t="s">
        <v>2532</v>
      </c>
      <c r="J88" s="771">
        <v>43894.0</v>
      </c>
      <c r="K88" s="774" t="s">
        <v>3814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3022</v>
      </c>
      <c r="C89" s="777" t="s">
        <v>2528</v>
      </c>
      <c r="D89" s="761" t="s">
        <v>6322</v>
      </c>
      <c r="E89" s="773">
        <v>211079.19</v>
      </c>
      <c r="F89" s="761" t="s">
        <v>3021</v>
      </c>
      <c r="G89" s="771" t="s">
        <v>2531</v>
      </c>
      <c r="H89" s="771" t="s">
        <v>29</v>
      </c>
      <c r="I89" s="771" t="s">
        <v>2532</v>
      </c>
      <c r="J89" s="771">
        <v>43605.0</v>
      </c>
      <c r="K89" s="774" t="s">
        <v>3814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3128</v>
      </c>
      <c r="C90" s="777" t="s">
        <v>2528</v>
      </c>
      <c r="D90" s="761" t="s">
        <v>6322</v>
      </c>
      <c r="E90" s="773">
        <v>7000.0</v>
      </c>
      <c r="F90" s="761" t="s">
        <v>3127</v>
      </c>
      <c r="G90" s="771" t="s">
        <v>2531</v>
      </c>
      <c r="H90" s="771" t="s">
        <v>29</v>
      </c>
      <c r="I90" s="771" t="s">
        <v>2532</v>
      </c>
      <c r="J90" s="771">
        <v>43732.0</v>
      </c>
      <c r="K90" s="774" t="s">
        <v>4184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3147</v>
      </c>
      <c r="C91" s="777" t="s">
        <v>2528</v>
      </c>
      <c r="D91" s="761" t="s">
        <v>6322</v>
      </c>
      <c r="E91" s="773">
        <v>14000.0</v>
      </c>
      <c r="F91" s="761" t="s">
        <v>3146</v>
      </c>
      <c r="G91" s="771" t="s">
        <v>2531</v>
      </c>
      <c r="H91" s="771" t="s">
        <v>29</v>
      </c>
      <c r="I91" s="771" t="s">
        <v>2532</v>
      </c>
      <c r="J91" s="771">
        <v>43620.0</v>
      </c>
      <c r="K91" s="774" t="s">
        <v>3806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6331</v>
      </c>
      <c r="C92" s="777" t="s">
        <v>3798</v>
      </c>
      <c r="D92" s="761" t="s">
        <v>6322</v>
      </c>
      <c r="E92" s="773">
        <v>10000.0</v>
      </c>
      <c r="F92" s="761" t="s">
        <v>3146</v>
      </c>
      <c r="G92" s="761" t="s">
        <v>2531</v>
      </c>
      <c r="H92" s="761" t="s">
        <v>29</v>
      </c>
      <c r="I92" s="761" t="s">
        <v>2531</v>
      </c>
      <c r="J92" s="771">
        <v>43700.0</v>
      </c>
      <c r="K92" s="778" t="s">
        <v>3806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2821</v>
      </c>
      <c r="C93" s="777" t="s">
        <v>2528</v>
      </c>
      <c r="D93" s="761" t="s">
        <v>2539</v>
      </c>
      <c r="E93" s="773">
        <v>30000.0</v>
      </c>
      <c r="F93" s="761" t="s">
        <v>2820</v>
      </c>
      <c r="G93" s="771" t="s">
        <v>2531</v>
      </c>
      <c r="H93" s="771" t="s">
        <v>29</v>
      </c>
      <c r="I93" s="771" t="s">
        <v>2544</v>
      </c>
      <c r="J93" s="771">
        <v>43913.0</v>
      </c>
      <c r="K93" s="774" t="s">
        <v>3806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3299</v>
      </c>
      <c r="C94" s="777" t="s">
        <v>2528</v>
      </c>
      <c r="D94" s="761" t="s">
        <v>2539</v>
      </c>
      <c r="E94" s="773">
        <v>20000.0</v>
      </c>
      <c r="F94" s="761" t="s">
        <v>3298</v>
      </c>
      <c r="G94" s="771" t="s">
        <v>2641</v>
      </c>
      <c r="H94" s="771" t="s">
        <v>29</v>
      </c>
      <c r="I94" s="771" t="s">
        <v>2641</v>
      </c>
      <c r="J94" s="771">
        <v>43441.0</v>
      </c>
      <c r="K94" s="774" t="s">
        <v>3818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3147</v>
      </c>
      <c r="C95" s="777" t="s">
        <v>2528</v>
      </c>
      <c r="D95" s="761" t="s">
        <v>6322</v>
      </c>
      <c r="E95" s="773">
        <v>3500.0</v>
      </c>
      <c r="F95" s="761" t="s">
        <v>3146</v>
      </c>
      <c r="G95" s="771" t="s">
        <v>2531</v>
      </c>
      <c r="H95" s="771" t="s">
        <v>29</v>
      </c>
      <c r="I95" s="771" t="s">
        <v>2532</v>
      </c>
      <c r="J95" s="771">
        <v>43620.0</v>
      </c>
      <c r="K95" s="774" t="s">
        <v>3806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3004</v>
      </c>
      <c r="C96" s="777" t="s">
        <v>2528</v>
      </c>
      <c r="D96" s="761" t="s">
        <v>2539</v>
      </c>
      <c r="E96" s="773">
        <v>7000.0</v>
      </c>
      <c r="F96" s="761" t="s">
        <v>3003</v>
      </c>
      <c r="G96" s="771" t="s">
        <v>2531</v>
      </c>
      <c r="H96" s="771" t="s">
        <v>29</v>
      </c>
      <c r="I96" s="771" t="s">
        <v>2532</v>
      </c>
      <c r="J96" s="771">
        <v>43620.0</v>
      </c>
      <c r="K96" s="774" t="s">
        <v>3818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3406</v>
      </c>
      <c r="C97" s="777" t="s">
        <v>2528</v>
      </c>
      <c r="D97" s="761" t="s">
        <v>6322</v>
      </c>
      <c r="E97" s="773">
        <v>20000.0</v>
      </c>
      <c r="F97" s="761" t="s">
        <v>3405</v>
      </c>
      <c r="G97" s="771" t="s">
        <v>2531</v>
      </c>
      <c r="H97" s="771" t="s">
        <v>29</v>
      </c>
      <c r="I97" s="771" t="s">
        <v>2532</v>
      </c>
      <c r="J97" s="771">
        <v>43840.0</v>
      </c>
      <c r="K97" s="774" t="s">
        <v>3814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3022</v>
      </c>
      <c r="C98" s="777" t="s">
        <v>2528</v>
      </c>
      <c r="D98" s="761" t="s">
        <v>6322</v>
      </c>
      <c r="E98" s="773">
        <v>5000.0</v>
      </c>
      <c r="F98" s="761" t="s">
        <v>3021</v>
      </c>
      <c r="G98" s="771" t="s">
        <v>2531</v>
      </c>
      <c r="H98" s="771" t="s">
        <v>29</v>
      </c>
      <c r="I98" s="771" t="s">
        <v>2532</v>
      </c>
      <c r="J98" s="771">
        <v>43605.0</v>
      </c>
      <c r="K98" s="774" t="s">
        <v>3814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2963</v>
      </c>
      <c r="C99" s="777" t="s">
        <v>2528</v>
      </c>
      <c r="D99" s="761" t="s">
        <v>6322</v>
      </c>
      <c r="E99" s="773">
        <v>10000.0</v>
      </c>
      <c r="F99" s="761" t="s">
        <v>2962</v>
      </c>
      <c r="G99" s="771" t="s">
        <v>2531</v>
      </c>
      <c r="H99" s="771" t="s">
        <v>29</v>
      </c>
      <c r="I99" s="771" t="s">
        <v>2532</v>
      </c>
      <c r="J99" s="771">
        <v>43703.0</v>
      </c>
      <c r="K99" s="774" t="s">
        <v>4184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6332</v>
      </c>
      <c r="C100" s="761" t="s">
        <v>2528</v>
      </c>
      <c r="D100" s="761" t="s">
        <v>6321</v>
      </c>
      <c r="E100" s="773">
        <v>0.0</v>
      </c>
      <c r="F100" s="761" t="s">
        <v>6333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2922</v>
      </c>
      <c r="C101" s="777" t="s">
        <v>2528</v>
      </c>
      <c r="D101" s="761" t="s">
        <v>6322</v>
      </c>
      <c r="E101" s="773">
        <v>151239.98</v>
      </c>
      <c r="F101" s="761" t="s">
        <v>2921</v>
      </c>
      <c r="G101" s="771" t="s">
        <v>2531</v>
      </c>
      <c r="H101" s="771" t="s">
        <v>29</v>
      </c>
      <c r="I101" s="771" t="s">
        <v>2532</v>
      </c>
      <c r="J101" s="771">
        <v>43888.0</v>
      </c>
      <c r="K101" s="774" t="s">
        <v>3806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3630</v>
      </c>
      <c r="C102" s="777" t="s">
        <v>3613</v>
      </c>
      <c r="D102" s="761" t="s">
        <v>6322</v>
      </c>
      <c r="E102" s="773">
        <v>10000.0</v>
      </c>
      <c r="F102" s="761" t="s">
        <v>423</v>
      </c>
      <c r="G102" s="771" t="s">
        <v>18</v>
      </c>
      <c r="H102" s="771" t="s">
        <v>29</v>
      </c>
      <c r="I102" s="771" t="s">
        <v>2785</v>
      </c>
      <c r="J102" s="771">
        <v>43934.0</v>
      </c>
      <c r="K102" s="774" t="s">
        <v>3802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6334</v>
      </c>
      <c r="C103" s="761" t="s">
        <v>3798</v>
      </c>
      <c r="D103" s="761" t="s">
        <v>6321</v>
      </c>
      <c r="E103" s="773">
        <v>0.0</v>
      </c>
      <c r="F103" s="761" t="s">
        <v>3939</v>
      </c>
      <c r="G103" s="761" t="s">
        <v>2531</v>
      </c>
      <c r="H103" s="761" t="s">
        <v>29</v>
      </c>
      <c r="I103" s="761" t="s">
        <v>2531</v>
      </c>
      <c r="J103" s="771">
        <v>43838.0</v>
      </c>
      <c r="K103" s="778" t="s">
        <v>3940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3696</v>
      </c>
      <c r="C104" s="777" t="s">
        <v>3613</v>
      </c>
      <c r="D104" s="761" t="s">
        <v>6322</v>
      </c>
      <c r="E104" s="773">
        <v>10000.0</v>
      </c>
      <c r="F104" s="761" t="s">
        <v>3695</v>
      </c>
      <c r="G104" s="771" t="s">
        <v>18</v>
      </c>
      <c r="H104" s="771" t="s">
        <v>29</v>
      </c>
      <c r="I104" s="771" t="s">
        <v>2785</v>
      </c>
      <c r="J104" s="771">
        <v>43635.0</v>
      </c>
      <c r="K104" s="774" t="s">
        <v>4184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3396</v>
      </c>
      <c r="C105" s="761" t="s">
        <v>2528</v>
      </c>
      <c r="D105" s="761" t="s">
        <v>6321</v>
      </c>
      <c r="E105" s="773">
        <v>151239.98</v>
      </c>
      <c r="F105" s="761" t="s">
        <v>3395</v>
      </c>
      <c r="G105" s="771" t="s">
        <v>2531</v>
      </c>
      <c r="H105" s="771" t="s">
        <v>29</v>
      </c>
      <c r="I105" s="771" t="s">
        <v>2532</v>
      </c>
      <c r="J105" s="771">
        <v>43668.0</v>
      </c>
      <c r="K105" s="774" t="s">
        <v>4184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3037</v>
      </c>
      <c r="C106" s="777" t="s">
        <v>2528</v>
      </c>
      <c r="D106" s="761" t="s">
        <v>6322</v>
      </c>
      <c r="E106" s="773">
        <v>3000.0</v>
      </c>
      <c r="F106" s="761" t="s">
        <v>3036</v>
      </c>
      <c r="G106" s="771" t="s">
        <v>2531</v>
      </c>
      <c r="H106" s="771" t="s">
        <v>29</v>
      </c>
      <c r="I106" s="771" t="s">
        <v>2544</v>
      </c>
      <c r="J106" s="771">
        <v>43559.0</v>
      </c>
      <c r="K106" s="774" t="s">
        <v>4184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3427</v>
      </c>
      <c r="C107" s="777" t="s">
        <v>2528</v>
      </c>
      <c r="D107" s="761" t="s">
        <v>6322</v>
      </c>
      <c r="E107" s="773">
        <v>6500.0</v>
      </c>
      <c r="F107" s="761" t="s">
        <v>3426</v>
      </c>
      <c r="G107" s="771" t="s">
        <v>2531</v>
      </c>
      <c r="H107" s="771" t="s">
        <v>29</v>
      </c>
      <c r="I107" s="771" t="s">
        <v>2532</v>
      </c>
      <c r="J107" s="771">
        <v>43675.0</v>
      </c>
      <c r="K107" s="774" t="s">
        <v>4184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6326</v>
      </c>
      <c r="C108" s="777" t="s">
        <v>3798</v>
      </c>
      <c r="D108" s="761" t="s">
        <v>6322</v>
      </c>
      <c r="E108" s="773">
        <v>10000.0</v>
      </c>
      <c r="F108" s="761" t="s">
        <v>4655</v>
      </c>
      <c r="G108" s="761" t="s">
        <v>2531</v>
      </c>
      <c r="H108" s="761" t="s">
        <v>29</v>
      </c>
      <c r="I108" s="761" t="s">
        <v>2531</v>
      </c>
      <c r="J108" s="771">
        <v>44252.0</v>
      </c>
      <c r="K108" s="778" t="s">
        <v>3814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3314</v>
      </c>
      <c r="C109" s="777" t="s">
        <v>2528</v>
      </c>
      <c r="D109" s="761" t="s">
        <v>6322</v>
      </c>
      <c r="E109" s="773">
        <v>33000.0</v>
      </c>
      <c r="F109" s="761" t="s">
        <v>3313</v>
      </c>
      <c r="G109" s="771" t="s">
        <v>2531</v>
      </c>
      <c r="H109" s="771" t="s">
        <v>29</v>
      </c>
      <c r="I109" s="771" t="s">
        <v>2532</v>
      </c>
      <c r="J109" s="771">
        <v>43699.0</v>
      </c>
      <c r="K109" s="774" t="s">
        <v>4184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3396</v>
      </c>
      <c r="C110" s="777" t="s">
        <v>2528</v>
      </c>
      <c r="D110" s="761" t="s">
        <v>2539</v>
      </c>
      <c r="E110" s="773">
        <v>5000.0</v>
      </c>
      <c r="F110" s="761" t="s">
        <v>3395</v>
      </c>
      <c r="G110" s="771" t="s">
        <v>2531</v>
      </c>
      <c r="H110" s="771" t="s">
        <v>29</v>
      </c>
      <c r="I110" s="771" t="s">
        <v>2532</v>
      </c>
      <c r="J110" s="771">
        <v>43668.0</v>
      </c>
      <c r="K110" s="774" t="s">
        <v>4184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2922</v>
      </c>
      <c r="C111" s="777" t="s">
        <v>2528</v>
      </c>
      <c r="D111" s="761" t="s">
        <v>6322</v>
      </c>
      <c r="E111" s="773">
        <v>99216.1</v>
      </c>
      <c r="F111" s="761" t="s">
        <v>2921</v>
      </c>
      <c r="G111" s="771" t="s">
        <v>2531</v>
      </c>
      <c r="H111" s="771" t="s">
        <v>29</v>
      </c>
      <c r="I111" s="771" t="s">
        <v>2532</v>
      </c>
      <c r="J111" s="771">
        <v>43888.0</v>
      </c>
      <c r="K111" s="774" t="s">
        <v>3806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2963</v>
      </c>
      <c r="C112" s="777" t="s">
        <v>2528</v>
      </c>
      <c r="D112" s="761" t="s">
        <v>6322</v>
      </c>
      <c r="E112" s="773">
        <v>14000.0</v>
      </c>
      <c r="F112" s="761" t="s">
        <v>2962</v>
      </c>
      <c r="G112" s="771" t="s">
        <v>2531</v>
      </c>
      <c r="H112" s="771" t="s">
        <v>29</v>
      </c>
      <c r="I112" s="771" t="s">
        <v>2532</v>
      </c>
      <c r="J112" s="771">
        <v>43703.0</v>
      </c>
      <c r="K112" s="774" t="s">
        <v>4184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3390</v>
      </c>
      <c r="C113" s="777" t="s">
        <v>2528</v>
      </c>
      <c r="D113" s="761" t="s">
        <v>6322</v>
      </c>
      <c r="E113" s="773">
        <v>9000.0</v>
      </c>
      <c r="F113" s="761" t="s">
        <v>3389</v>
      </c>
      <c r="G113" s="771" t="s">
        <v>2531</v>
      </c>
      <c r="H113" s="771" t="s">
        <v>29</v>
      </c>
      <c r="I113" s="771" t="s">
        <v>2532</v>
      </c>
      <c r="J113" s="771">
        <v>43894.0</v>
      </c>
      <c r="K113" s="774" t="s">
        <v>3814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3067</v>
      </c>
      <c r="C114" s="777" t="s">
        <v>2528</v>
      </c>
      <c r="D114" s="761" t="s">
        <v>6322</v>
      </c>
      <c r="E114" s="773">
        <v>20000.0</v>
      </c>
      <c r="F114" s="761" t="s">
        <v>3066</v>
      </c>
      <c r="G114" s="771" t="s">
        <v>2531</v>
      </c>
      <c r="H114" s="771" t="s">
        <v>29</v>
      </c>
      <c r="I114" s="771" t="s">
        <v>2544</v>
      </c>
      <c r="J114" s="771">
        <v>43664.0</v>
      </c>
      <c r="K114" s="774" t="s">
        <v>4184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3553</v>
      </c>
      <c r="C115" s="761" t="s">
        <v>2528</v>
      </c>
      <c r="D115" s="761" t="s">
        <v>6321</v>
      </c>
      <c r="E115" s="773">
        <v>0.0</v>
      </c>
      <c r="F115" s="761" t="s">
        <v>3552</v>
      </c>
      <c r="G115" s="771" t="s">
        <v>2531</v>
      </c>
      <c r="H115" s="771" t="s">
        <v>29</v>
      </c>
      <c r="I115" s="771" t="s">
        <v>2532</v>
      </c>
      <c r="J115" s="771">
        <v>43738.0</v>
      </c>
      <c r="K115" s="774" t="s">
        <v>3818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3497</v>
      </c>
      <c r="C116" s="777" t="s">
        <v>2528</v>
      </c>
      <c r="D116" s="761" t="s">
        <v>6322</v>
      </c>
      <c r="E116" s="773">
        <v>200000.0</v>
      </c>
      <c r="F116" s="761" t="s">
        <v>3496</v>
      </c>
      <c r="G116" s="771" t="s">
        <v>2531</v>
      </c>
      <c r="H116" s="771" t="s">
        <v>29</v>
      </c>
      <c r="I116" s="771" t="s">
        <v>2532</v>
      </c>
      <c r="J116" s="771">
        <v>43717.0</v>
      </c>
      <c r="K116" s="774" t="s">
        <v>4184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3227</v>
      </c>
      <c r="C117" s="777" t="s">
        <v>2528</v>
      </c>
      <c r="D117" s="761" t="s">
        <v>6322</v>
      </c>
      <c r="E117" s="773">
        <v>6300.0</v>
      </c>
      <c r="F117" s="761" t="s">
        <v>3226</v>
      </c>
      <c r="G117" s="771" t="s">
        <v>2531</v>
      </c>
      <c r="H117" s="771" t="s">
        <v>29</v>
      </c>
      <c r="I117" s="771" t="s">
        <v>2532</v>
      </c>
      <c r="J117" s="771">
        <v>43564.0</v>
      </c>
      <c r="K117" s="774" t="s">
        <v>3818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3353</v>
      </c>
      <c r="C118" s="761" t="s">
        <v>2528</v>
      </c>
      <c r="D118" s="761" t="s">
        <v>6321</v>
      </c>
      <c r="E118" s="773">
        <v>394570.05</v>
      </c>
      <c r="F118" s="761" t="s">
        <v>3352</v>
      </c>
      <c r="G118" s="771" t="s">
        <v>2531</v>
      </c>
      <c r="H118" s="771" t="s">
        <v>29</v>
      </c>
      <c r="I118" s="771" t="s">
        <v>2532</v>
      </c>
      <c r="J118" s="771">
        <v>43700.0</v>
      </c>
      <c r="K118" s="774" t="s">
        <v>4184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3406</v>
      </c>
      <c r="C119" s="777" t="s">
        <v>2528</v>
      </c>
      <c r="D119" s="761" t="s">
        <v>6322</v>
      </c>
      <c r="E119" s="773">
        <v>7000.0</v>
      </c>
      <c r="F119" s="761" t="s">
        <v>3405</v>
      </c>
      <c r="G119" s="771" t="s">
        <v>2531</v>
      </c>
      <c r="H119" s="771" t="s">
        <v>29</v>
      </c>
      <c r="I119" s="771" t="s">
        <v>2532</v>
      </c>
      <c r="J119" s="771">
        <v>43840.0</v>
      </c>
      <c r="K119" s="774" t="s">
        <v>3814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2858</v>
      </c>
      <c r="C120" s="761" t="s">
        <v>2528</v>
      </c>
      <c r="D120" s="761" t="s">
        <v>6321</v>
      </c>
      <c r="E120" s="773">
        <v>99216.1</v>
      </c>
      <c r="F120" s="761" t="s">
        <v>2857</v>
      </c>
      <c r="G120" s="771" t="s">
        <v>2531</v>
      </c>
      <c r="H120" s="771" t="s">
        <v>29</v>
      </c>
      <c r="I120" s="771" t="s">
        <v>2532</v>
      </c>
      <c r="J120" s="771">
        <v>43675.0</v>
      </c>
      <c r="K120" s="774" t="s">
        <v>4184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3022</v>
      </c>
      <c r="C121" s="777" t="s">
        <v>2528</v>
      </c>
      <c r="D121" s="761" t="s">
        <v>6322</v>
      </c>
      <c r="E121" s="773">
        <v>130000.0</v>
      </c>
      <c r="F121" s="761" t="s">
        <v>3021</v>
      </c>
      <c r="G121" s="771" t="s">
        <v>2531</v>
      </c>
      <c r="H121" s="771" t="s">
        <v>29</v>
      </c>
      <c r="I121" s="771" t="s">
        <v>2532</v>
      </c>
      <c r="J121" s="771">
        <v>43605.0</v>
      </c>
      <c r="K121" s="774" t="s">
        <v>3814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3037</v>
      </c>
      <c r="C122" s="777" t="s">
        <v>2528</v>
      </c>
      <c r="D122" s="761" t="s">
        <v>6322</v>
      </c>
      <c r="E122" s="773">
        <v>5000.0</v>
      </c>
      <c r="F122" s="761" t="s">
        <v>3036</v>
      </c>
      <c r="G122" s="771" t="s">
        <v>2531</v>
      </c>
      <c r="H122" s="771" t="s">
        <v>29</v>
      </c>
      <c r="I122" s="771" t="s">
        <v>2544</v>
      </c>
      <c r="J122" s="771">
        <v>43559.0</v>
      </c>
      <c r="K122" s="774" t="s">
        <v>4184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6323</v>
      </c>
      <c r="C123" s="777" t="s">
        <v>3798</v>
      </c>
      <c r="D123" s="761" t="s">
        <v>6322</v>
      </c>
      <c r="E123" s="773">
        <v>1800.0</v>
      </c>
      <c r="F123" s="761" t="s">
        <v>5037</v>
      </c>
      <c r="G123" s="761" t="s">
        <v>2531</v>
      </c>
      <c r="H123" s="761" t="s">
        <v>29</v>
      </c>
      <c r="I123" s="761" t="s">
        <v>2531</v>
      </c>
      <c r="J123" s="771">
        <v>43749.0</v>
      </c>
      <c r="K123" s="778" t="s">
        <v>4184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2963</v>
      </c>
      <c r="C124" s="777" t="s">
        <v>2528</v>
      </c>
      <c r="D124" s="761" t="s">
        <v>6322</v>
      </c>
      <c r="E124" s="773">
        <v>20000.0</v>
      </c>
      <c r="F124" s="761" t="s">
        <v>2962</v>
      </c>
      <c r="G124" s="771" t="s">
        <v>2531</v>
      </c>
      <c r="H124" s="771" t="s">
        <v>29</v>
      </c>
      <c r="I124" s="771" t="s">
        <v>2532</v>
      </c>
      <c r="J124" s="771">
        <v>43703.0</v>
      </c>
      <c r="K124" s="774" t="s">
        <v>4184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3067</v>
      </c>
      <c r="C125" s="777" t="s">
        <v>2528</v>
      </c>
      <c r="D125" s="761" t="s">
        <v>6322</v>
      </c>
      <c r="E125" s="780">
        <v>150000.0</v>
      </c>
      <c r="F125" s="761" t="s">
        <v>3066</v>
      </c>
      <c r="G125" s="771" t="s">
        <v>2531</v>
      </c>
      <c r="H125" s="771" t="s">
        <v>29</v>
      </c>
      <c r="I125" s="771" t="s">
        <v>2544</v>
      </c>
      <c r="J125" s="771">
        <v>43664.0</v>
      </c>
      <c r="K125" s="774" t="s">
        <v>4184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3022</v>
      </c>
      <c r="C126" s="777" t="s">
        <v>2528</v>
      </c>
      <c r="D126" s="761" t="s">
        <v>6322</v>
      </c>
      <c r="E126" s="773">
        <v>20000.0</v>
      </c>
      <c r="F126" s="761" t="s">
        <v>3021</v>
      </c>
      <c r="G126" s="771" t="s">
        <v>2531</v>
      </c>
      <c r="H126" s="771" t="s">
        <v>29</v>
      </c>
      <c r="I126" s="771" t="s">
        <v>2532</v>
      </c>
      <c r="J126" s="771">
        <v>43605.0</v>
      </c>
      <c r="K126" s="774" t="s">
        <v>3814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3406</v>
      </c>
      <c r="C127" s="777" t="s">
        <v>2528</v>
      </c>
      <c r="D127" s="761" t="s">
        <v>6322</v>
      </c>
      <c r="E127" s="773">
        <v>194670.06</v>
      </c>
      <c r="F127" s="761" t="s">
        <v>3405</v>
      </c>
      <c r="G127" s="771" t="s">
        <v>2531</v>
      </c>
      <c r="H127" s="771" t="s">
        <v>29</v>
      </c>
      <c r="I127" s="771" t="s">
        <v>2532</v>
      </c>
      <c r="J127" s="771">
        <v>43840.0</v>
      </c>
      <c r="K127" s="774" t="s">
        <v>3814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3385</v>
      </c>
      <c r="C128" s="777" t="s">
        <v>2528</v>
      </c>
      <c r="D128" s="761" t="s">
        <v>6322</v>
      </c>
      <c r="E128" s="780">
        <v>5000.0</v>
      </c>
      <c r="F128" s="761" t="s">
        <v>3384</v>
      </c>
      <c r="G128" s="771" t="s">
        <v>2531</v>
      </c>
      <c r="H128" s="771" t="s">
        <v>29</v>
      </c>
      <c r="I128" s="771" t="s">
        <v>2544</v>
      </c>
      <c r="J128" s="771">
        <v>43564.0</v>
      </c>
      <c r="K128" s="774" t="s">
        <v>3802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3037</v>
      </c>
      <c r="C129" s="777" t="s">
        <v>2528</v>
      </c>
      <c r="D129" s="761" t="s">
        <v>6322</v>
      </c>
      <c r="E129" s="773">
        <v>14000.0</v>
      </c>
      <c r="F129" s="761" t="s">
        <v>3036</v>
      </c>
      <c r="G129" s="771" t="s">
        <v>2531</v>
      </c>
      <c r="H129" s="771" t="s">
        <v>29</v>
      </c>
      <c r="I129" s="771" t="s">
        <v>2544</v>
      </c>
      <c r="J129" s="771">
        <v>43559.0</v>
      </c>
      <c r="K129" s="774" t="s">
        <v>4184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6326</v>
      </c>
      <c r="C130" s="777" t="s">
        <v>3798</v>
      </c>
      <c r="D130" s="761" t="s">
        <v>6322</v>
      </c>
      <c r="E130" s="773">
        <v>20000.0</v>
      </c>
      <c r="F130" s="761" t="s">
        <v>4655</v>
      </c>
      <c r="G130" s="761" t="s">
        <v>2531</v>
      </c>
      <c r="H130" s="761" t="s">
        <v>29</v>
      </c>
      <c r="I130" s="761" t="s">
        <v>2531</v>
      </c>
      <c r="J130" s="771">
        <v>44252.0</v>
      </c>
      <c r="K130" s="778" t="s">
        <v>3814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2922</v>
      </c>
      <c r="C131" s="777" t="s">
        <v>2528</v>
      </c>
      <c r="D131" s="761" t="s">
        <v>6322</v>
      </c>
      <c r="E131" s="773">
        <v>85486.0</v>
      </c>
      <c r="F131" s="761" t="s">
        <v>2921</v>
      </c>
      <c r="G131" s="771" t="s">
        <v>2531</v>
      </c>
      <c r="H131" s="771" t="s">
        <v>29</v>
      </c>
      <c r="I131" s="771" t="s">
        <v>2532</v>
      </c>
      <c r="J131" s="771">
        <v>43888.0</v>
      </c>
      <c r="K131" s="774" t="s">
        <v>3806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2684</v>
      </c>
      <c r="C132" s="777" t="s">
        <v>2528</v>
      </c>
      <c r="D132" s="761" t="s">
        <v>6322</v>
      </c>
      <c r="E132" s="780">
        <v>3350000.0</v>
      </c>
      <c r="F132" s="761" t="s">
        <v>2683</v>
      </c>
      <c r="G132" s="771" t="s">
        <v>2531</v>
      </c>
      <c r="H132" s="771" t="s">
        <v>29</v>
      </c>
      <c r="I132" s="771" t="s">
        <v>2544</v>
      </c>
      <c r="J132" s="771">
        <v>43903.0</v>
      </c>
      <c r="K132" s="774" t="s">
        <v>3806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6335</v>
      </c>
      <c r="C133" s="761" t="s">
        <v>3798</v>
      </c>
      <c r="D133" s="761" t="s">
        <v>6321</v>
      </c>
      <c r="E133" s="773">
        <v>0.0</v>
      </c>
      <c r="F133" s="761" t="s">
        <v>2820</v>
      </c>
      <c r="G133" s="761" t="s">
        <v>2531</v>
      </c>
      <c r="H133" s="761" t="s">
        <v>29</v>
      </c>
      <c r="I133" s="761" t="s">
        <v>2531</v>
      </c>
      <c r="J133" s="771">
        <v>44043.0</v>
      </c>
      <c r="K133" s="778" t="s">
        <v>3806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6336</v>
      </c>
      <c r="C134" s="777" t="s">
        <v>3798</v>
      </c>
      <c r="D134" s="761" t="s">
        <v>6322</v>
      </c>
      <c r="E134" s="773">
        <v>277581.55</v>
      </c>
      <c r="F134" s="761" t="s">
        <v>4848</v>
      </c>
      <c r="G134" s="761" t="s">
        <v>2531</v>
      </c>
      <c r="H134" s="761" t="s">
        <v>29</v>
      </c>
      <c r="I134" s="761" t="s">
        <v>2531</v>
      </c>
      <c r="J134" s="771">
        <v>44068.0</v>
      </c>
      <c r="K134" s="778" t="s">
        <v>3806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6335</v>
      </c>
      <c r="C135" s="777" t="s">
        <v>3798</v>
      </c>
      <c r="D135" s="761" t="s">
        <v>2539</v>
      </c>
      <c r="E135" s="773">
        <v>110000.0</v>
      </c>
      <c r="F135" s="761" t="s">
        <v>2820</v>
      </c>
      <c r="G135" s="761" t="s">
        <v>2531</v>
      </c>
      <c r="H135" s="761" t="s">
        <v>29</v>
      </c>
      <c r="I135" s="761" t="s">
        <v>2531</v>
      </c>
      <c r="J135" s="771">
        <v>44043.0</v>
      </c>
      <c r="K135" s="778" t="s">
        <v>3806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2821</v>
      </c>
      <c r="C136" s="761" t="s">
        <v>2528</v>
      </c>
      <c r="D136" s="761" t="s">
        <v>6321</v>
      </c>
      <c r="E136" s="773">
        <v>0.0</v>
      </c>
      <c r="F136" s="761" t="s">
        <v>2820</v>
      </c>
      <c r="G136" s="771" t="s">
        <v>2531</v>
      </c>
      <c r="H136" s="771" t="s">
        <v>29</v>
      </c>
      <c r="I136" s="771" t="s">
        <v>2544</v>
      </c>
      <c r="J136" s="771">
        <v>43913.0</v>
      </c>
      <c r="K136" s="774" t="s">
        <v>3806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6326</v>
      </c>
      <c r="C137" s="777" t="s">
        <v>3798</v>
      </c>
      <c r="D137" s="761" t="s">
        <v>6322</v>
      </c>
      <c r="E137" s="773">
        <v>27000.0</v>
      </c>
      <c r="F137" s="761" t="s">
        <v>4655</v>
      </c>
      <c r="G137" s="761" t="s">
        <v>2531</v>
      </c>
      <c r="H137" s="761" t="s">
        <v>29</v>
      </c>
      <c r="I137" s="761" t="s">
        <v>2531</v>
      </c>
      <c r="J137" s="771">
        <v>44252.0</v>
      </c>
      <c r="K137" s="778" t="s">
        <v>3814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3571</v>
      </c>
      <c r="C138" s="777" t="s">
        <v>2528</v>
      </c>
      <c r="D138" s="761" t="s">
        <v>6322</v>
      </c>
      <c r="E138" s="773">
        <v>50000.0</v>
      </c>
      <c r="F138" s="761" t="s">
        <v>3570</v>
      </c>
      <c r="G138" s="771" t="s">
        <v>2531</v>
      </c>
      <c r="H138" s="771" t="s">
        <v>29</v>
      </c>
      <c r="I138" s="771" t="s">
        <v>2532</v>
      </c>
      <c r="J138" s="771">
        <v>43567.0</v>
      </c>
      <c r="K138" s="774" t="s">
        <v>3806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3314</v>
      </c>
      <c r="C139" s="777" t="s">
        <v>2528</v>
      </c>
      <c r="D139" s="761" t="s">
        <v>6322</v>
      </c>
      <c r="E139" s="773">
        <v>7000.0</v>
      </c>
      <c r="F139" s="761" t="s">
        <v>3313</v>
      </c>
      <c r="G139" s="771" t="s">
        <v>2531</v>
      </c>
      <c r="H139" s="771" t="s">
        <v>29</v>
      </c>
      <c r="I139" s="771" t="s">
        <v>2532</v>
      </c>
      <c r="J139" s="771">
        <v>43699.0</v>
      </c>
      <c r="K139" s="774" t="s">
        <v>4184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3227</v>
      </c>
      <c r="C140" s="777" t="s">
        <v>2528</v>
      </c>
      <c r="D140" s="761" t="s">
        <v>6322</v>
      </c>
      <c r="E140" s="773">
        <v>14000.0</v>
      </c>
      <c r="F140" s="761" t="s">
        <v>3226</v>
      </c>
      <c r="G140" s="771" t="s">
        <v>2531</v>
      </c>
      <c r="H140" s="771" t="s">
        <v>29</v>
      </c>
      <c r="I140" s="771" t="s">
        <v>2532</v>
      </c>
      <c r="J140" s="771">
        <v>43564.0</v>
      </c>
      <c r="K140" s="774" t="s">
        <v>3818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3477</v>
      </c>
      <c r="C141" s="777" t="s">
        <v>2528</v>
      </c>
      <c r="D141" s="761" t="s">
        <v>6322</v>
      </c>
      <c r="E141" s="773">
        <v>50000.0</v>
      </c>
      <c r="F141" s="761" t="s">
        <v>3476</v>
      </c>
      <c r="G141" s="771" t="s">
        <v>2531</v>
      </c>
      <c r="H141" s="771" t="s">
        <v>29</v>
      </c>
      <c r="I141" s="771" t="s">
        <v>2532</v>
      </c>
      <c r="J141" s="771">
        <v>44041.0</v>
      </c>
      <c r="K141" s="774" t="s">
        <v>3806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6337</v>
      </c>
      <c r="C142" s="761" t="s">
        <v>3798</v>
      </c>
      <c r="D142" s="761" t="s">
        <v>6321</v>
      </c>
      <c r="E142" s="773">
        <v>0.0</v>
      </c>
      <c r="F142" s="761" t="s">
        <v>4411</v>
      </c>
      <c r="G142" s="761" t="s">
        <v>2531</v>
      </c>
      <c r="H142" s="761" t="s">
        <v>29</v>
      </c>
      <c r="I142" s="761" t="s">
        <v>2531</v>
      </c>
      <c r="J142" s="771">
        <v>43696.0</v>
      </c>
      <c r="K142" s="778" t="s">
        <v>3806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6337</v>
      </c>
      <c r="C143" s="777" t="s">
        <v>3798</v>
      </c>
      <c r="D143" s="761" t="s">
        <v>2539</v>
      </c>
      <c r="E143" s="773">
        <v>6400.0</v>
      </c>
      <c r="F143" s="761" t="s">
        <v>4411</v>
      </c>
      <c r="G143" s="761" t="s">
        <v>2531</v>
      </c>
      <c r="H143" s="761" t="s">
        <v>29</v>
      </c>
      <c r="I143" s="761" t="s">
        <v>2531</v>
      </c>
      <c r="J143" s="771">
        <v>43696.0</v>
      </c>
      <c r="K143" s="778" t="s">
        <v>3806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6336</v>
      </c>
      <c r="C144" s="777" t="s">
        <v>3798</v>
      </c>
      <c r="D144" s="761" t="s">
        <v>6322</v>
      </c>
      <c r="E144" s="773">
        <v>0.0</v>
      </c>
      <c r="F144" s="761" t="s">
        <v>4848</v>
      </c>
      <c r="G144" s="761" t="s">
        <v>2531</v>
      </c>
      <c r="H144" s="761" t="s">
        <v>29</v>
      </c>
      <c r="I144" s="761" t="s">
        <v>2531</v>
      </c>
      <c r="J144" s="771">
        <v>44068.0</v>
      </c>
      <c r="K144" s="778" t="s">
        <v>3806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3085</v>
      </c>
      <c r="C145" s="777" t="s">
        <v>2528</v>
      </c>
      <c r="D145" s="761" t="s">
        <v>6322</v>
      </c>
      <c r="E145" s="773">
        <v>27000.0</v>
      </c>
      <c r="F145" s="761" t="s">
        <v>3084</v>
      </c>
      <c r="G145" s="771" t="s">
        <v>2531</v>
      </c>
      <c r="H145" s="771" t="s">
        <v>29</v>
      </c>
      <c r="I145" s="771" t="s">
        <v>2532</v>
      </c>
      <c r="J145" s="771">
        <v>43711.0</v>
      </c>
      <c r="K145" s="774" t="s">
        <v>4184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6338</v>
      </c>
      <c r="C146" s="777" t="s">
        <v>3798</v>
      </c>
      <c r="D146" s="761" t="s">
        <v>6322</v>
      </c>
      <c r="E146" s="773">
        <v>9000.0</v>
      </c>
      <c r="F146" s="761" t="s">
        <v>4999</v>
      </c>
      <c r="G146" s="761" t="s">
        <v>2531</v>
      </c>
      <c r="H146" s="761" t="s">
        <v>29</v>
      </c>
      <c r="I146" s="761" t="s">
        <v>2531</v>
      </c>
      <c r="J146" s="771">
        <v>44043.0</v>
      </c>
      <c r="K146" s="778" t="s">
        <v>3806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3037</v>
      </c>
      <c r="C147" s="777" t="s">
        <v>2528</v>
      </c>
      <c r="D147" s="761" t="s">
        <v>6322</v>
      </c>
      <c r="E147" s="773">
        <v>20000.0</v>
      </c>
      <c r="F147" s="761" t="s">
        <v>3036</v>
      </c>
      <c r="G147" s="771" t="s">
        <v>2531</v>
      </c>
      <c r="H147" s="771" t="s">
        <v>29</v>
      </c>
      <c r="I147" s="771" t="s">
        <v>2544</v>
      </c>
      <c r="J147" s="771">
        <v>43559.0</v>
      </c>
      <c r="K147" s="774" t="s">
        <v>4184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3022</v>
      </c>
      <c r="C148" s="777" t="s">
        <v>2528</v>
      </c>
      <c r="D148" s="761" t="s">
        <v>6322</v>
      </c>
      <c r="E148" s="773">
        <v>25000.0</v>
      </c>
      <c r="F148" s="761" t="s">
        <v>3021</v>
      </c>
      <c r="G148" s="771" t="s">
        <v>2531</v>
      </c>
      <c r="H148" s="771" t="s">
        <v>29</v>
      </c>
      <c r="I148" s="771" t="s">
        <v>2532</v>
      </c>
      <c r="J148" s="771">
        <v>43605.0</v>
      </c>
      <c r="K148" s="774" t="s">
        <v>3814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6323</v>
      </c>
      <c r="C149" s="777" t="s">
        <v>3798</v>
      </c>
      <c r="D149" s="761" t="s">
        <v>6322</v>
      </c>
      <c r="E149" s="773">
        <v>10000.0</v>
      </c>
      <c r="F149" s="761" t="s">
        <v>5037</v>
      </c>
      <c r="G149" s="761" t="s">
        <v>2531</v>
      </c>
      <c r="H149" s="761" t="s">
        <v>29</v>
      </c>
      <c r="I149" s="761" t="s">
        <v>2531</v>
      </c>
      <c r="J149" s="771">
        <v>43749.0</v>
      </c>
      <c r="K149" s="778" t="s">
        <v>4184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3067</v>
      </c>
      <c r="C150" s="777" t="s">
        <v>2528</v>
      </c>
      <c r="D150" s="761" t="s">
        <v>6322</v>
      </c>
      <c r="E150" s="773">
        <v>10000.0</v>
      </c>
      <c r="F150" s="761" t="s">
        <v>3066</v>
      </c>
      <c r="G150" s="771" t="s">
        <v>2531</v>
      </c>
      <c r="H150" s="771" t="s">
        <v>29</v>
      </c>
      <c r="I150" s="771" t="s">
        <v>2544</v>
      </c>
      <c r="J150" s="771">
        <v>43664.0</v>
      </c>
      <c r="K150" s="774" t="s">
        <v>4184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3682</v>
      </c>
      <c r="C151" s="777" t="s">
        <v>3613</v>
      </c>
      <c r="D151" s="761" t="s">
        <v>2539</v>
      </c>
      <c r="E151" s="773">
        <v>7000.0</v>
      </c>
      <c r="F151" s="761" t="s">
        <v>6339</v>
      </c>
      <c r="G151" s="771" t="s">
        <v>18</v>
      </c>
      <c r="H151" s="771" t="s">
        <v>29</v>
      </c>
      <c r="I151" s="771" t="s">
        <v>3683</v>
      </c>
      <c r="J151" s="771">
        <v>43742.0</v>
      </c>
      <c r="K151" s="774" t="s">
        <v>4184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2719</v>
      </c>
      <c r="C152" s="777" t="s">
        <v>2528</v>
      </c>
      <c r="D152" s="761" t="s">
        <v>6322</v>
      </c>
      <c r="E152" s="773">
        <v>10000.0</v>
      </c>
      <c r="F152" s="761" t="s">
        <v>2718</v>
      </c>
      <c r="G152" s="771" t="s">
        <v>2531</v>
      </c>
      <c r="H152" s="771" t="s">
        <v>29</v>
      </c>
      <c r="I152" s="771" t="s">
        <v>2532</v>
      </c>
      <c r="J152" s="771">
        <v>43707.0</v>
      </c>
      <c r="K152" s="774" t="s">
        <v>3818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6340</v>
      </c>
      <c r="C153" s="777" t="s">
        <v>3798</v>
      </c>
      <c r="D153" s="761" t="s">
        <v>6322</v>
      </c>
      <c r="E153" s="773">
        <v>4000.0</v>
      </c>
      <c r="F153" s="761" t="s">
        <v>4468</v>
      </c>
      <c r="G153" s="761" t="s">
        <v>2531</v>
      </c>
      <c r="H153" s="761" t="s">
        <v>29</v>
      </c>
      <c r="I153" s="761" t="s">
        <v>2531</v>
      </c>
      <c r="J153" s="771">
        <v>43901.0</v>
      </c>
      <c r="K153" s="778" t="s">
        <v>3802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2963</v>
      </c>
      <c r="C154" s="777" t="s">
        <v>2528</v>
      </c>
      <c r="D154" s="761" t="s">
        <v>6322</v>
      </c>
      <c r="E154" s="773">
        <v>6000.0</v>
      </c>
      <c r="F154" s="761" t="s">
        <v>2962</v>
      </c>
      <c r="G154" s="771" t="s">
        <v>2531</v>
      </c>
      <c r="H154" s="771" t="s">
        <v>29</v>
      </c>
      <c r="I154" s="771" t="s">
        <v>2532</v>
      </c>
      <c r="J154" s="771">
        <v>43703.0</v>
      </c>
      <c r="K154" s="774" t="s">
        <v>4184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3427</v>
      </c>
      <c r="C155" s="777" t="s">
        <v>2528</v>
      </c>
      <c r="D155" s="761" t="s">
        <v>6322</v>
      </c>
      <c r="E155" s="773">
        <v>1500.0</v>
      </c>
      <c r="F155" s="761" t="s">
        <v>3426</v>
      </c>
      <c r="G155" s="771" t="s">
        <v>2531</v>
      </c>
      <c r="H155" s="771" t="s">
        <v>29</v>
      </c>
      <c r="I155" s="771" t="s">
        <v>2532</v>
      </c>
      <c r="J155" s="771">
        <v>43675.0</v>
      </c>
      <c r="K155" s="774" t="s">
        <v>4184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3314</v>
      </c>
      <c r="C156" s="761" t="s">
        <v>2528</v>
      </c>
      <c r="D156" s="761" t="s">
        <v>6321</v>
      </c>
      <c r="E156" s="773">
        <v>17805.25</v>
      </c>
      <c r="F156" s="761" t="s">
        <v>3313</v>
      </c>
      <c r="G156" s="771" t="s">
        <v>2531</v>
      </c>
      <c r="H156" s="771" t="s">
        <v>29</v>
      </c>
      <c r="I156" s="771" t="s">
        <v>2532</v>
      </c>
      <c r="J156" s="771">
        <v>43699.0</v>
      </c>
      <c r="K156" s="774" t="s">
        <v>4184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6331</v>
      </c>
      <c r="C157" s="761" t="s">
        <v>3798</v>
      </c>
      <c r="D157" s="761" t="s">
        <v>6321</v>
      </c>
      <c r="E157" s="773">
        <v>0.0</v>
      </c>
      <c r="F157" s="761" t="s">
        <v>3146</v>
      </c>
      <c r="G157" s="761" t="s">
        <v>2531</v>
      </c>
      <c r="H157" s="761" t="s">
        <v>29</v>
      </c>
      <c r="I157" s="761" t="s">
        <v>2531</v>
      </c>
      <c r="J157" s="771">
        <v>43700.0</v>
      </c>
      <c r="K157" s="778" t="s">
        <v>3806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6341</v>
      </c>
      <c r="C158" s="761" t="s">
        <v>3798</v>
      </c>
      <c r="D158" s="761" t="s">
        <v>6321</v>
      </c>
      <c r="E158" s="773">
        <v>0.0</v>
      </c>
      <c r="F158" s="761" t="s">
        <v>5172</v>
      </c>
      <c r="G158" s="761" t="s">
        <v>18</v>
      </c>
      <c r="H158" s="761" t="s">
        <v>29</v>
      </c>
      <c r="I158" s="761" t="s">
        <v>5173</v>
      </c>
      <c r="J158" s="771">
        <v>43777.0</v>
      </c>
      <c r="K158" s="778" t="s">
        <v>4598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3406</v>
      </c>
      <c r="C159" s="777" t="s">
        <v>2528</v>
      </c>
      <c r="D159" s="761" t="s">
        <v>6322</v>
      </c>
      <c r="E159" s="773">
        <v>20000.0</v>
      </c>
      <c r="F159" s="761" t="s">
        <v>3405</v>
      </c>
      <c r="G159" s="771" t="s">
        <v>2531</v>
      </c>
      <c r="H159" s="771" t="s">
        <v>29</v>
      </c>
      <c r="I159" s="771" t="s">
        <v>2532</v>
      </c>
      <c r="J159" s="771">
        <v>43840.0</v>
      </c>
      <c r="K159" s="774" t="s">
        <v>3814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3332</v>
      </c>
      <c r="C160" s="761" t="s">
        <v>2528</v>
      </c>
      <c r="D160" s="761" t="s">
        <v>6321</v>
      </c>
      <c r="E160" s="773">
        <v>379116.63</v>
      </c>
      <c r="F160" s="761" t="s">
        <v>3331</v>
      </c>
      <c r="G160" s="771" t="s">
        <v>2641</v>
      </c>
      <c r="H160" s="771" t="s">
        <v>29</v>
      </c>
      <c r="I160" s="771" t="s">
        <v>2641</v>
      </c>
      <c r="J160" s="771">
        <v>43426.0</v>
      </c>
      <c r="K160" s="774" t="s">
        <v>3818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6336</v>
      </c>
      <c r="C161" s="777" t="s">
        <v>3798</v>
      </c>
      <c r="D161" s="761" t="s">
        <v>6322</v>
      </c>
      <c r="E161" s="773">
        <v>10000.0</v>
      </c>
      <c r="F161" s="761" t="s">
        <v>4848</v>
      </c>
      <c r="G161" s="761" t="s">
        <v>2531</v>
      </c>
      <c r="H161" s="761" t="s">
        <v>29</v>
      </c>
      <c r="I161" s="761" t="s">
        <v>2531</v>
      </c>
      <c r="J161" s="771">
        <v>44068.0</v>
      </c>
      <c r="K161" s="778" t="s">
        <v>3806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3022</v>
      </c>
      <c r="C162" s="777" t="s">
        <v>2528</v>
      </c>
      <c r="D162" s="761" t="s">
        <v>6322</v>
      </c>
      <c r="E162" s="773">
        <v>10000.0</v>
      </c>
      <c r="F162" s="761" t="s">
        <v>3021</v>
      </c>
      <c r="G162" s="771" t="s">
        <v>2531</v>
      </c>
      <c r="H162" s="771" t="s">
        <v>29</v>
      </c>
      <c r="I162" s="771" t="s">
        <v>2532</v>
      </c>
      <c r="J162" s="771">
        <v>43605.0</v>
      </c>
      <c r="K162" s="774" t="s">
        <v>3814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3227</v>
      </c>
      <c r="C163" s="777" t="s">
        <v>2528</v>
      </c>
      <c r="D163" s="761" t="s">
        <v>6322</v>
      </c>
      <c r="E163" s="773">
        <v>14000.0</v>
      </c>
      <c r="F163" s="761" t="s">
        <v>3226</v>
      </c>
      <c r="G163" s="771" t="s">
        <v>2531</v>
      </c>
      <c r="H163" s="771" t="s">
        <v>29</v>
      </c>
      <c r="I163" s="771" t="s">
        <v>2532</v>
      </c>
      <c r="J163" s="771">
        <v>43564.0</v>
      </c>
      <c r="K163" s="774" t="s">
        <v>3818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3497</v>
      </c>
      <c r="C164" s="777" t="s">
        <v>2528</v>
      </c>
      <c r="D164" s="761" t="s">
        <v>6322</v>
      </c>
      <c r="E164" s="773">
        <v>7000.0</v>
      </c>
      <c r="F164" s="761" t="s">
        <v>3496</v>
      </c>
      <c r="G164" s="771" t="s">
        <v>2531</v>
      </c>
      <c r="H164" s="771" t="s">
        <v>29</v>
      </c>
      <c r="I164" s="771" t="s">
        <v>2532</v>
      </c>
      <c r="J164" s="771">
        <v>43717.0</v>
      </c>
      <c r="K164" s="774" t="s">
        <v>4184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6336</v>
      </c>
      <c r="C165" s="777" t="s">
        <v>3798</v>
      </c>
      <c r="D165" s="761" t="s">
        <v>6322</v>
      </c>
      <c r="E165" s="773">
        <v>8000.0</v>
      </c>
      <c r="F165" s="761" t="s">
        <v>4848</v>
      </c>
      <c r="G165" s="761" t="s">
        <v>2531</v>
      </c>
      <c r="H165" s="761" t="s">
        <v>29</v>
      </c>
      <c r="I165" s="761" t="s">
        <v>2531</v>
      </c>
      <c r="J165" s="771">
        <v>44068.0</v>
      </c>
      <c r="K165" s="778" t="s">
        <v>3806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3390</v>
      </c>
      <c r="C166" s="777" t="s">
        <v>2528</v>
      </c>
      <c r="D166" s="761" t="s">
        <v>6322</v>
      </c>
      <c r="E166" s="773">
        <v>140000.0</v>
      </c>
      <c r="F166" s="761" t="s">
        <v>3389</v>
      </c>
      <c r="G166" s="771" t="s">
        <v>2531</v>
      </c>
      <c r="H166" s="771" t="s">
        <v>29</v>
      </c>
      <c r="I166" s="771" t="s">
        <v>2532</v>
      </c>
      <c r="J166" s="771">
        <v>43894.0</v>
      </c>
      <c r="K166" s="774" t="s">
        <v>3814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3265</v>
      </c>
      <c r="C167" s="777" t="s">
        <v>2528</v>
      </c>
      <c r="D167" s="761" t="s">
        <v>6322</v>
      </c>
      <c r="E167" s="773">
        <v>10000.0</v>
      </c>
      <c r="F167" s="761" t="s">
        <v>3264</v>
      </c>
      <c r="G167" s="771" t="s">
        <v>2531</v>
      </c>
      <c r="H167" s="771" t="s">
        <v>29</v>
      </c>
      <c r="I167" s="771" t="s">
        <v>2544</v>
      </c>
      <c r="J167" s="771">
        <v>43622.0</v>
      </c>
      <c r="K167" s="774" t="s">
        <v>3814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6326</v>
      </c>
      <c r="C168" s="777" t="s">
        <v>3798</v>
      </c>
      <c r="D168" s="761" t="s">
        <v>6322</v>
      </c>
      <c r="E168" s="773">
        <v>130000.0</v>
      </c>
      <c r="F168" s="761" t="s">
        <v>4655</v>
      </c>
      <c r="G168" s="761" t="s">
        <v>2531</v>
      </c>
      <c r="H168" s="761" t="s">
        <v>29</v>
      </c>
      <c r="I168" s="761" t="s">
        <v>2531</v>
      </c>
      <c r="J168" s="771">
        <v>44252.0</v>
      </c>
      <c r="K168" s="778" t="s">
        <v>3814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3227</v>
      </c>
      <c r="C169" s="777" t="s">
        <v>2528</v>
      </c>
      <c r="D169" s="761" t="s">
        <v>6322</v>
      </c>
      <c r="E169" s="773">
        <v>12000.0</v>
      </c>
      <c r="F169" s="761" t="s">
        <v>3226</v>
      </c>
      <c r="G169" s="771" t="s">
        <v>2531</v>
      </c>
      <c r="H169" s="771" t="s">
        <v>29</v>
      </c>
      <c r="I169" s="771" t="s">
        <v>2532</v>
      </c>
      <c r="J169" s="771">
        <v>43564.0</v>
      </c>
      <c r="K169" s="774" t="s">
        <v>3818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3022</v>
      </c>
      <c r="C170" s="777" t="s">
        <v>2528</v>
      </c>
      <c r="D170" s="761" t="s">
        <v>6322</v>
      </c>
      <c r="E170" s="773">
        <v>34182.0</v>
      </c>
      <c r="F170" s="761" t="s">
        <v>3021</v>
      </c>
      <c r="G170" s="771" t="s">
        <v>2531</v>
      </c>
      <c r="H170" s="771" t="s">
        <v>29</v>
      </c>
      <c r="I170" s="771" t="s">
        <v>2532</v>
      </c>
      <c r="J170" s="771">
        <v>43605.0</v>
      </c>
      <c r="K170" s="774" t="s">
        <v>3814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6336</v>
      </c>
      <c r="C171" s="777" t="s">
        <v>3798</v>
      </c>
      <c r="D171" s="761" t="s">
        <v>6322</v>
      </c>
      <c r="E171" s="773">
        <v>20000.0</v>
      </c>
      <c r="F171" s="761" t="s">
        <v>4848</v>
      </c>
      <c r="G171" s="761" t="s">
        <v>2531</v>
      </c>
      <c r="H171" s="761" t="s">
        <v>29</v>
      </c>
      <c r="I171" s="761" t="s">
        <v>2531</v>
      </c>
      <c r="J171" s="771">
        <v>44068.0</v>
      </c>
      <c r="K171" s="778" t="s">
        <v>3806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3406</v>
      </c>
      <c r="C172" s="777" t="s">
        <v>2528</v>
      </c>
      <c r="D172" s="761" t="s">
        <v>6322</v>
      </c>
      <c r="E172" s="773">
        <v>20000.0</v>
      </c>
      <c r="F172" s="761" t="s">
        <v>3405</v>
      </c>
      <c r="G172" s="771" t="s">
        <v>2531</v>
      </c>
      <c r="H172" s="771" t="s">
        <v>29</v>
      </c>
      <c r="I172" s="771" t="s">
        <v>2532</v>
      </c>
      <c r="J172" s="771">
        <v>43840.0</v>
      </c>
      <c r="K172" s="774" t="s">
        <v>3814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2636</v>
      </c>
      <c r="C173" s="777" t="s">
        <v>2528</v>
      </c>
      <c r="D173" s="761" t="s">
        <v>6322</v>
      </c>
      <c r="E173" s="773">
        <v>3000.0</v>
      </c>
      <c r="F173" s="761" t="s">
        <v>2635</v>
      </c>
      <c r="G173" s="771" t="s">
        <v>2531</v>
      </c>
      <c r="H173" s="771" t="s">
        <v>29</v>
      </c>
      <c r="I173" s="771" t="s">
        <v>2532</v>
      </c>
      <c r="J173" s="771">
        <v>43867.0</v>
      </c>
      <c r="K173" s="774" t="s">
        <v>3806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2963</v>
      </c>
      <c r="C174" s="777" t="s">
        <v>2528</v>
      </c>
      <c r="D174" s="761" t="s">
        <v>6322</v>
      </c>
      <c r="E174" s="773">
        <v>7000.0</v>
      </c>
      <c r="F174" s="761" t="s">
        <v>2962</v>
      </c>
      <c r="G174" s="771" t="s">
        <v>2531</v>
      </c>
      <c r="H174" s="771" t="s">
        <v>29</v>
      </c>
      <c r="I174" s="771" t="s">
        <v>2532</v>
      </c>
      <c r="J174" s="771">
        <v>43703.0</v>
      </c>
      <c r="K174" s="774" t="s">
        <v>4184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3128</v>
      </c>
      <c r="C175" s="777" t="s">
        <v>2528</v>
      </c>
      <c r="D175" s="761" t="s">
        <v>6322</v>
      </c>
      <c r="E175" s="773">
        <v>10000.0</v>
      </c>
      <c r="F175" s="761" t="s">
        <v>3127</v>
      </c>
      <c r="G175" s="771" t="s">
        <v>2531</v>
      </c>
      <c r="H175" s="771" t="s">
        <v>29</v>
      </c>
      <c r="I175" s="771" t="s">
        <v>2532</v>
      </c>
      <c r="J175" s="771">
        <v>43732.0</v>
      </c>
      <c r="K175" s="774" t="s">
        <v>4184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3528</v>
      </c>
      <c r="C176" s="761" t="s">
        <v>2528</v>
      </c>
      <c r="D176" s="761" t="s">
        <v>6321</v>
      </c>
      <c r="E176" s="773">
        <v>191544.71</v>
      </c>
      <c r="F176" s="761" t="s">
        <v>3527</v>
      </c>
      <c r="G176" s="771" t="s">
        <v>2641</v>
      </c>
      <c r="H176" s="771" t="s">
        <v>29</v>
      </c>
      <c r="I176" s="771" t="s">
        <v>2641</v>
      </c>
      <c r="J176" s="771">
        <v>43494.0</v>
      </c>
      <c r="K176" s="774" t="s">
        <v>3818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3250</v>
      </c>
      <c r="C177" s="777" t="s">
        <v>2528</v>
      </c>
      <c r="D177" s="761" t="s">
        <v>6322</v>
      </c>
      <c r="E177" s="773">
        <v>9600.0</v>
      </c>
      <c r="F177" s="761" t="s">
        <v>3249</v>
      </c>
      <c r="G177" s="771" t="s">
        <v>2531</v>
      </c>
      <c r="H177" s="771" t="s">
        <v>29</v>
      </c>
      <c r="I177" s="771" t="s">
        <v>2532</v>
      </c>
      <c r="J177" s="771">
        <v>43873.0</v>
      </c>
      <c r="K177" s="774" t="s">
        <v>3806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3022</v>
      </c>
      <c r="C178" s="777" t="s">
        <v>2528</v>
      </c>
      <c r="D178" s="761" t="s">
        <v>6322</v>
      </c>
      <c r="E178" s="773">
        <v>8000.0</v>
      </c>
      <c r="F178" s="761" t="s">
        <v>3021</v>
      </c>
      <c r="G178" s="771" t="s">
        <v>2531</v>
      </c>
      <c r="H178" s="771" t="s">
        <v>29</v>
      </c>
      <c r="I178" s="771" t="s">
        <v>2532</v>
      </c>
      <c r="J178" s="771">
        <v>43605.0</v>
      </c>
      <c r="K178" s="774" t="s">
        <v>3814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3427</v>
      </c>
      <c r="C179" s="777" t="s">
        <v>2528</v>
      </c>
      <c r="D179" s="761" t="s">
        <v>6322</v>
      </c>
      <c r="E179" s="773">
        <v>100000.0</v>
      </c>
      <c r="F179" s="761" t="s">
        <v>3426</v>
      </c>
      <c r="G179" s="771" t="s">
        <v>2531</v>
      </c>
      <c r="H179" s="771" t="s">
        <v>29</v>
      </c>
      <c r="I179" s="771" t="s">
        <v>2532</v>
      </c>
      <c r="J179" s="771">
        <v>43675.0</v>
      </c>
      <c r="K179" s="774" t="s">
        <v>4184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2922</v>
      </c>
      <c r="C180" s="777" t="s">
        <v>2528</v>
      </c>
      <c r="D180" s="761" t="s">
        <v>6322</v>
      </c>
      <c r="E180" s="773">
        <v>30000.0</v>
      </c>
      <c r="F180" s="761" t="s">
        <v>2921</v>
      </c>
      <c r="G180" s="771" t="s">
        <v>2531</v>
      </c>
      <c r="H180" s="771" t="s">
        <v>29</v>
      </c>
      <c r="I180" s="771" t="s">
        <v>2532</v>
      </c>
      <c r="J180" s="771">
        <v>43888.0</v>
      </c>
      <c r="K180" s="774" t="s">
        <v>3806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3022</v>
      </c>
      <c r="C181" s="777" t="s">
        <v>2528</v>
      </c>
      <c r="D181" s="761" t="s">
        <v>6322</v>
      </c>
      <c r="E181" s="773">
        <v>6000.0</v>
      </c>
      <c r="F181" s="761" t="s">
        <v>3021</v>
      </c>
      <c r="G181" s="771" t="s">
        <v>2531</v>
      </c>
      <c r="H181" s="771" t="s">
        <v>29</v>
      </c>
      <c r="I181" s="771" t="s">
        <v>2532</v>
      </c>
      <c r="J181" s="771">
        <v>43605.0</v>
      </c>
      <c r="K181" s="774" t="s">
        <v>3814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3037</v>
      </c>
      <c r="C182" s="777" t="s">
        <v>2528</v>
      </c>
      <c r="D182" s="761" t="s">
        <v>6322</v>
      </c>
      <c r="E182" s="773">
        <v>6000.0</v>
      </c>
      <c r="F182" s="761" t="s">
        <v>3036</v>
      </c>
      <c r="G182" s="771" t="s">
        <v>2531</v>
      </c>
      <c r="H182" s="771" t="s">
        <v>29</v>
      </c>
      <c r="I182" s="771" t="s">
        <v>2544</v>
      </c>
      <c r="J182" s="771">
        <v>43559.0</v>
      </c>
      <c r="K182" s="774" t="s">
        <v>4184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2963</v>
      </c>
      <c r="C183" s="777" t="s">
        <v>2528</v>
      </c>
      <c r="D183" s="761" t="s">
        <v>6322</v>
      </c>
      <c r="E183" s="773">
        <v>6300.0</v>
      </c>
      <c r="F183" s="761" t="s">
        <v>2962</v>
      </c>
      <c r="G183" s="771" t="s">
        <v>2531</v>
      </c>
      <c r="H183" s="771" t="s">
        <v>29</v>
      </c>
      <c r="I183" s="771" t="s">
        <v>2532</v>
      </c>
      <c r="J183" s="771">
        <v>43703.0</v>
      </c>
      <c r="K183" s="774" t="s">
        <v>4184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2963</v>
      </c>
      <c r="C184" s="777" t="s">
        <v>2528</v>
      </c>
      <c r="D184" s="761" t="s">
        <v>6322</v>
      </c>
      <c r="E184" s="773">
        <v>10000.0</v>
      </c>
      <c r="F184" s="761" t="s">
        <v>2962</v>
      </c>
      <c r="G184" s="771" t="s">
        <v>2531</v>
      </c>
      <c r="H184" s="771" t="s">
        <v>29</v>
      </c>
      <c r="I184" s="771" t="s">
        <v>2532</v>
      </c>
      <c r="J184" s="771">
        <v>43703.0</v>
      </c>
      <c r="K184" s="774" t="s">
        <v>4184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6336</v>
      </c>
      <c r="C185" s="777" t="s">
        <v>3798</v>
      </c>
      <c r="D185" s="761" t="s">
        <v>6322</v>
      </c>
      <c r="E185" s="773">
        <v>5000.0</v>
      </c>
      <c r="F185" s="761" t="s">
        <v>4848</v>
      </c>
      <c r="G185" s="761" t="s">
        <v>2531</v>
      </c>
      <c r="H185" s="761" t="s">
        <v>29</v>
      </c>
      <c r="I185" s="761" t="s">
        <v>2531</v>
      </c>
      <c r="J185" s="771">
        <v>44068.0</v>
      </c>
      <c r="K185" s="778" t="s">
        <v>3806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2972</v>
      </c>
      <c r="C186" s="777" t="s">
        <v>2528</v>
      </c>
      <c r="D186" s="761" t="s">
        <v>6322</v>
      </c>
      <c r="E186" s="773">
        <v>10000.0</v>
      </c>
      <c r="F186" s="761" t="s">
        <v>2971</v>
      </c>
      <c r="G186" s="771" t="s">
        <v>2531</v>
      </c>
      <c r="H186" s="771" t="s">
        <v>29</v>
      </c>
      <c r="I186" s="771" t="s">
        <v>2532</v>
      </c>
      <c r="J186" s="771">
        <v>43875.0</v>
      </c>
      <c r="K186" s="774" t="s">
        <v>3814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3265</v>
      </c>
      <c r="C187" s="777" t="s">
        <v>2528</v>
      </c>
      <c r="D187" s="761" t="s">
        <v>6322</v>
      </c>
      <c r="E187" s="773">
        <v>20000.0</v>
      </c>
      <c r="F187" s="761" t="s">
        <v>3264</v>
      </c>
      <c r="G187" s="771" t="s">
        <v>2531</v>
      </c>
      <c r="H187" s="771" t="s">
        <v>29</v>
      </c>
      <c r="I187" s="771" t="s">
        <v>2544</v>
      </c>
      <c r="J187" s="771">
        <v>43622.0</v>
      </c>
      <c r="K187" s="774" t="s">
        <v>3814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3637</v>
      </c>
      <c r="C188" s="777" t="s">
        <v>3613</v>
      </c>
      <c r="D188" s="761" t="s">
        <v>6322</v>
      </c>
      <c r="E188" s="773">
        <v>30000.0</v>
      </c>
      <c r="F188" s="761" t="s">
        <v>3636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3806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3696</v>
      </c>
      <c r="C189" s="777" t="s">
        <v>3613</v>
      </c>
      <c r="D189" s="761" t="s">
        <v>6322</v>
      </c>
      <c r="E189" s="773">
        <v>28000.0</v>
      </c>
      <c r="F189" s="761" t="s">
        <v>3695</v>
      </c>
      <c r="G189" s="771" t="s">
        <v>18</v>
      </c>
      <c r="H189" s="771" t="s">
        <v>29</v>
      </c>
      <c r="I189" s="771" t="s">
        <v>2785</v>
      </c>
      <c r="J189" s="771">
        <v>43635.0</v>
      </c>
      <c r="K189" s="774" t="s">
        <v>4184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3067</v>
      </c>
      <c r="C190" s="777" t="s">
        <v>2528</v>
      </c>
      <c r="D190" s="761" t="s">
        <v>6322</v>
      </c>
      <c r="E190" s="773">
        <v>1800000.0</v>
      </c>
      <c r="F190" s="761" t="s">
        <v>3066</v>
      </c>
      <c r="G190" s="771" t="s">
        <v>2531</v>
      </c>
      <c r="H190" s="771" t="s">
        <v>29</v>
      </c>
      <c r="I190" s="771" t="s">
        <v>2544</v>
      </c>
      <c r="J190" s="771">
        <v>43664.0</v>
      </c>
      <c r="K190" s="774" t="s">
        <v>4184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3022</v>
      </c>
      <c r="C191" s="777" t="s">
        <v>2528</v>
      </c>
      <c r="D191" s="761" t="s">
        <v>6322</v>
      </c>
      <c r="E191" s="773">
        <v>15000.0</v>
      </c>
      <c r="F191" s="761" t="s">
        <v>3021</v>
      </c>
      <c r="G191" s="771" t="s">
        <v>2531</v>
      </c>
      <c r="H191" s="771" t="s">
        <v>29</v>
      </c>
      <c r="I191" s="771" t="s">
        <v>2532</v>
      </c>
      <c r="J191" s="771">
        <v>43605.0</v>
      </c>
      <c r="K191" s="774" t="s">
        <v>3814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3497</v>
      </c>
      <c r="C192" s="777" t="s">
        <v>2528</v>
      </c>
      <c r="D192" s="761" t="s">
        <v>6322</v>
      </c>
      <c r="E192" s="773">
        <v>7000.0</v>
      </c>
      <c r="F192" s="761" t="s">
        <v>3496</v>
      </c>
      <c r="G192" s="771" t="s">
        <v>2531</v>
      </c>
      <c r="H192" s="771" t="s">
        <v>29</v>
      </c>
      <c r="I192" s="771" t="s">
        <v>2532</v>
      </c>
      <c r="J192" s="771">
        <v>43717.0</v>
      </c>
      <c r="K192" s="774" t="s">
        <v>4184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2922</v>
      </c>
      <c r="C193" s="777" t="s">
        <v>2528</v>
      </c>
      <c r="D193" s="761" t="s">
        <v>6322</v>
      </c>
      <c r="E193" s="773">
        <v>90562.43</v>
      </c>
      <c r="F193" s="761" t="s">
        <v>2921</v>
      </c>
      <c r="G193" s="771" t="s">
        <v>2531</v>
      </c>
      <c r="H193" s="771" t="s">
        <v>29</v>
      </c>
      <c r="I193" s="771" t="s">
        <v>2532</v>
      </c>
      <c r="J193" s="771">
        <v>43888.0</v>
      </c>
      <c r="K193" s="774" t="s">
        <v>3806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6323</v>
      </c>
      <c r="C194" s="777" t="s">
        <v>3798</v>
      </c>
      <c r="D194" s="761" t="s">
        <v>6322</v>
      </c>
      <c r="E194" s="773">
        <v>45400.0</v>
      </c>
      <c r="F194" s="761" t="s">
        <v>5037</v>
      </c>
      <c r="G194" s="761" t="s">
        <v>2531</v>
      </c>
      <c r="H194" s="761" t="s">
        <v>29</v>
      </c>
      <c r="I194" s="761" t="s">
        <v>2531</v>
      </c>
      <c r="J194" s="771">
        <v>43749.0</v>
      </c>
      <c r="K194" s="778" t="s">
        <v>4184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3571</v>
      </c>
      <c r="C195" s="777" t="s">
        <v>2528</v>
      </c>
      <c r="D195" s="761" t="s">
        <v>6322</v>
      </c>
      <c r="E195" s="773">
        <v>10000.0</v>
      </c>
      <c r="F195" s="761" t="s">
        <v>3570</v>
      </c>
      <c r="G195" s="771" t="s">
        <v>2531</v>
      </c>
      <c r="H195" s="771" t="s">
        <v>29</v>
      </c>
      <c r="I195" s="771" t="s">
        <v>2532</v>
      </c>
      <c r="J195" s="771">
        <v>43567.0</v>
      </c>
      <c r="K195" s="774" t="s">
        <v>3806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6342</v>
      </c>
      <c r="C196" s="777" t="s">
        <v>3798</v>
      </c>
      <c r="D196" s="761" t="s">
        <v>6322</v>
      </c>
      <c r="E196" s="773">
        <v>20000.0</v>
      </c>
      <c r="F196" s="761" t="s">
        <v>4605</v>
      </c>
      <c r="G196" s="761" t="s">
        <v>2531</v>
      </c>
      <c r="H196" s="761" t="s">
        <v>29</v>
      </c>
      <c r="I196" s="761" t="s">
        <v>2531</v>
      </c>
      <c r="J196" s="771">
        <v>43717.0</v>
      </c>
      <c r="K196" s="778" t="s">
        <v>4184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3477</v>
      </c>
      <c r="C197" s="777" t="s">
        <v>2528</v>
      </c>
      <c r="D197" s="761" t="s">
        <v>6322</v>
      </c>
      <c r="E197" s="773">
        <v>50000.0</v>
      </c>
      <c r="F197" s="761" t="s">
        <v>3476</v>
      </c>
      <c r="G197" s="771" t="s">
        <v>2531</v>
      </c>
      <c r="H197" s="771" t="s">
        <v>29</v>
      </c>
      <c r="I197" s="771" t="s">
        <v>2532</v>
      </c>
      <c r="J197" s="771">
        <v>44041.0</v>
      </c>
      <c r="K197" s="774" t="s">
        <v>3806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3701</v>
      </c>
      <c r="C198" s="777" t="s">
        <v>3613</v>
      </c>
      <c r="D198" s="761" t="s">
        <v>6322</v>
      </c>
      <c r="E198" s="773">
        <v>6000.0</v>
      </c>
      <c r="F198" s="761" t="s">
        <v>3700</v>
      </c>
      <c r="G198" s="771" t="s">
        <v>18</v>
      </c>
      <c r="H198" s="771" t="s">
        <v>29</v>
      </c>
      <c r="I198" s="771" t="s">
        <v>2194</v>
      </c>
      <c r="J198" s="771">
        <v>43797.0</v>
      </c>
      <c r="K198" s="774" t="s">
        <v>3814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6336</v>
      </c>
      <c r="C199" s="777" t="s">
        <v>3798</v>
      </c>
      <c r="D199" s="761" t="s">
        <v>6322</v>
      </c>
      <c r="E199" s="773">
        <v>20000.0</v>
      </c>
      <c r="F199" s="761" t="s">
        <v>4848</v>
      </c>
      <c r="G199" s="761" t="s">
        <v>2531</v>
      </c>
      <c r="H199" s="761" t="s">
        <v>29</v>
      </c>
      <c r="I199" s="761" t="s">
        <v>2531</v>
      </c>
      <c r="J199" s="771">
        <v>44068.0</v>
      </c>
      <c r="K199" s="778" t="s">
        <v>3806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3406</v>
      </c>
      <c r="C200" s="761" t="s">
        <v>2528</v>
      </c>
      <c r="D200" s="761" t="s">
        <v>6321</v>
      </c>
      <c r="E200" s="773">
        <v>90562.43</v>
      </c>
      <c r="F200" s="761" t="s">
        <v>3405</v>
      </c>
      <c r="G200" s="771" t="s">
        <v>2531</v>
      </c>
      <c r="H200" s="771" t="s">
        <v>29</v>
      </c>
      <c r="I200" s="771" t="s">
        <v>2532</v>
      </c>
      <c r="J200" s="771">
        <v>43840.0</v>
      </c>
      <c r="K200" s="774" t="s">
        <v>3814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3406</v>
      </c>
      <c r="C201" s="777" t="s">
        <v>2528</v>
      </c>
      <c r="D201" s="761" t="s">
        <v>6322</v>
      </c>
      <c r="E201" s="780">
        <v>30000.0</v>
      </c>
      <c r="F201" s="761" t="s">
        <v>3405</v>
      </c>
      <c r="G201" s="771" t="s">
        <v>2531</v>
      </c>
      <c r="H201" s="771" t="s">
        <v>29</v>
      </c>
      <c r="I201" s="771" t="s">
        <v>2532</v>
      </c>
      <c r="J201" s="771">
        <v>43840.0</v>
      </c>
      <c r="K201" s="774" t="s">
        <v>3814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3022</v>
      </c>
      <c r="C202" s="777" t="s">
        <v>2528</v>
      </c>
      <c r="D202" s="761" t="s">
        <v>6322</v>
      </c>
      <c r="E202" s="773">
        <v>7000.0</v>
      </c>
      <c r="F202" s="761" t="s">
        <v>3021</v>
      </c>
      <c r="G202" s="771" t="s">
        <v>2531</v>
      </c>
      <c r="H202" s="771" t="s">
        <v>29</v>
      </c>
      <c r="I202" s="771" t="s">
        <v>2532</v>
      </c>
      <c r="J202" s="771">
        <v>43605.0</v>
      </c>
      <c r="K202" s="774" t="s">
        <v>3814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2963</v>
      </c>
      <c r="C203" s="777" t="s">
        <v>2528</v>
      </c>
      <c r="D203" s="761" t="s">
        <v>6322</v>
      </c>
      <c r="E203" s="773">
        <v>112433.37</v>
      </c>
      <c r="F203" s="761" t="s">
        <v>2962</v>
      </c>
      <c r="G203" s="771" t="s">
        <v>2531</v>
      </c>
      <c r="H203" s="771" t="s">
        <v>29</v>
      </c>
      <c r="I203" s="771" t="s">
        <v>2532</v>
      </c>
      <c r="J203" s="771">
        <v>43703.0</v>
      </c>
      <c r="K203" s="774" t="s">
        <v>4184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6336</v>
      </c>
      <c r="C204" s="777" t="s">
        <v>3798</v>
      </c>
      <c r="D204" s="761" t="s">
        <v>6322</v>
      </c>
      <c r="E204" s="773">
        <v>286876.16</v>
      </c>
      <c r="F204" s="761" t="s">
        <v>4848</v>
      </c>
      <c r="G204" s="761" t="s">
        <v>2531</v>
      </c>
      <c r="H204" s="761" t="s">
        <v>29</v>
      </c>
      <c r="I204" s="761" t="s">
        <v>2531</v>
      </c>
      <c r="J204" s="771">
        <v>44068.0</v>
      </c>
      <c r="K204" s="778" t="s">
        <v>3806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3571</v>
      </c>
      <c r="C205" s="777" t="s">
        <v>2528</v>
      </c>
      <c r="D205" s="761" t="s">
        <v>6322</v>
      </c>
      <c r="E205" s="773">
        <v>34941.81</v>
      </c>
      <c r="F205" s="761" t="s">
        <v>3570</v>
      </c>
      <c r="G205" s="771" t="s">
        <v>2531</v>
      </c>
      <c r="H205" s="771" t="s">
        <v>29</v>
      </c>
      <c r="I205" s="771" t="s">
        <v>2532</v>
      </c>
      <c r="J205" s="771">
        <v>43567.0</v>
      </c>
      <c r="K205" s="774" t="s">
        <v>3806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3427</v>
      </c>
      <c r="C206" s="777" t="s">
        <v>2528</v>
      </c>
      <c r="D206" s="761" t="s">
        <v>6322</v>
      </c>
      <c r="E206" s="773">
        <v>130950.51000000001</v>
      </c>
      <c r="F206" s="761" t="s">
        <v>3426</v>
      </c>
      <c r="G206" s="771" t="s">
        <v>2531</v>
      </c>
      <c r="H206" s="771" t="s">
        <v>29</v>
      </c>
      <c r="I206" s="771" t="s">
        <v>2532</v>
      </c>
      <c r="J206" s="771">
        <v>43675.0</v>
      </c>
      <c r="K206" s="774" t="s">
        <v>4184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3497</v>
      </c>
      <c r="C207" s="777" t="s">
        <v>2528</v>
      </c>
      <c r="D207" s="761" t="s">
        <v>6322</v>
      </c>
      <c r="E207" s="773">
        <v>10000.0</v>
      </c>
      <c r="F207" s="761" t="s">
        <v>3496</v>
      </c>
      <c r="G207" s="771" t="s">
        <v>2531</v>
      </c>
      <c r="H207" s="771" t="s">
        <v>29</v>
      </c>
      <c r="I207" s="771" t="s">
        <v>2532</v>
      </c>
      <c r="J207" s="771">
        <v>43717.0</v>
      </c>
      <c r="K207" s="774" t="s">
        <v>4184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2922</v>
      </c>
      <c r="C208" s="777" t="s">
        <v>2528</v>
      </c>
      <c r="D208" s="761" t="s">
        <v>6322</v>
      </c>
      <c r="E208" s="773">
        <v>5500.0</v>
      </c>
      <c r="F208" s="761" t="s">
        <v>2921</v>
      </c>
      <c r="G208" s="771" t="s">
        <v>2531</v>
      </c>
      <c r="H208" s="771" t="s">
        <v>29</v>
      </c>
      <c r="I208" s="771" t="s">
        <v>2532</v>
      </c>
      <c r="J208" s="771">
        <v>43888.0</v>
      </c>
      <c r="K208" s="774" t="s">
        <v>3806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3037</v>
      </c>
      <c r="C209" s="777" t="s">
        <v>2528</v>
      </c>
      <c r="D209" s="761" t="s">
        <v>6322</v>
      </c>
      <c r="E209" s="773">
        <v>35000.0</v>
      </c>
      <c r="F209" s="761" t="s">
        <v>3036</v>
      </c>
      <c r="G209" s="771" t="s">
        <v>2531</v>
      </c>
      <c r="H209" s="771" t="s">
        <v>29</v>
      </c>
      <c r="I209" s="771" t="s">
        <v>2544</v>
      </c>
      <c r="J209" s="771">
        <v>43559.0</v>
      </c>
      <c r="K209" s="774" t="s">
        <v>4184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3269</v>
      </c>
      <c r="C210" s="777" t="s">
        <v>2528</v>
      </c>
      <c r="D210" s="761" t="s">
        <v>6322</v>
      </c>
      <c r="E210" s="773">
        <v>100000.0</v>
      </c>
      <c r="F210" s="761" t="s">
        <v>3268</v>
      </c>
      <c r="G210" s="771" t="s">
        <v>2531</v>
      </c>
      <c r="H210" s="771" t="s">
        <v>29</v>
      </c>
      <c r="I210" s="771" t="s">
        <v>2532</v>
      </c>
      <c r="J210" s="771">
        <v>43922.0</v>
      </c>
      <c r="K210" s="774" t="s">
        <v>3814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3269</v>
      </c>
      <c r="C211" s="777" t="s">
        <v>2528</v>
      </c>
      <c r="D211" s="761" t="s">
        <v>6322</v>
      </c>
      <c r="E211" s="773">
        <v>32772.8</v>
      </c>
      <c r="F211" s="761" t="s">
        <v>3268</v>
      </c>
      <c r="G211" s="771" t="s">
        <v>2531</v>
      </c>
      <c r="H211" s="771" t="s">
        <v>29</v>
      </c>
      <c r="I211" s="771" t="s">
        <v>2532</v>
      </c>
      <c r="J211" s="771">
        <v>43922.0</v>
      </c>
      <c r="K211" s="774" t="s">
        <v>3814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3269</v>
      </c>
      <c r="C212" s="777" t="s">
        <v>2528</v>
      </c>
      <c r="D212" s="761" t="s">
        <v>6322</v>
      </c>
      <c r="E212" s="773">
        <v>13100.45</v>
      </c>
      <c r="F212" s="761" t="s">
        <v>3268</v>
      </c>
      <c r="G212" s="771" t="s">
        <v>2531</v>
      </c>
      <c r="H212" s="771" t="s">
        <v>29</v>
      </c>
      <c r="I212" s="771" t="s">
        <v>2532</v>
      </c>
      <c r="J212" s="771">
        <v>43922.0</v>
      </c>
      <c r="K212" s="774" t="s">
        <v>3814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3269</v>
      </c>
      <c r="C213" s="777" t="s">
        <v>2528</v>
      </c>
      <c r="D213" s="761" t="s">
        <v>6322</v>
      </c>
      <c r="E213" s="773">
        <v>40379.75</v>
      </c>
      <c r="F213" s="761" t="s">
        <v>3268</v>
      </c>
      <c r="G213" s="771" t="s">
        <v>2531</v>
      </c>
      <c r="H213" s="771" t="s">
        <v>29</v>
      </c>
      <c r="I213" s="771" t="s">
        <v>2532</v>
      </c>
      <c r="J213" s="771">
        <v>43922.0</v>
      </c>
      <c r="K213" s="774" t="s">
        <v>3814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2963</v>
      </c>
      <c r="C214" s="777" t="s">
        <v>2528</v>
      </c>
      <c r="D214" s="761" t="s">
        <v>6322</v>
      </c>
      <c r="E214" s="773">
        <v>8747.0</v>
      </c>
      <c r="F214" s="761" t="s">
        <v>2962</v>
      </c>
      <c r="G214" s="771" t="s">
        <v>2531</v>
      </c>
      <c r="H214" s="771" t="s">
        <v>29</v>
      </c>
      <c r="I214" s="771" t="s">
        <v>2532</v>
      </c>
      <c r="J214" s="771">
        <v>43703.0</v>
      </c>
      <c r="K214" s="774" t="s">
        <v>4184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2963</v>
      </c>
      <c r="C215" s="777" t="s">
        <v>2528</v>
      </c>
      <c r="D215" s="761" t="s">
        <v>6322</v>
      </c>
      <c r="E215" s="773">
        <v>10000.0</v>
      </c>
      <c r="F215" s="761" t="s">
        <v>2962</v>
      </c>
      <c r="G215" s="771" t="s">
        <v>2531</v>
      </c>
      <c r="H215" s="771" t="s">
        <v>29</v>
      </c>
      <c r="I215" s="771" t="s">
        <v>2532</v>
      </c>
      <c r="J215" s="771">
        <v>43703.0</v>
      </c>
      <c r="K215" s="774" t="s">
        <v>4184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2929</v>
      </c>
      <c r="C216" s="777" t="s">
        <v>2528</v>
      </c>
      <c r="D216" s="761" t="s">
        <v>6322</v>
      </c>
      <c r="E216" s="773">
        <v>20000.0</v>
      </c>
      <c r="F216" s="761" t="s">
        <v>2928</v>
      </c>
      <c r="G216" s="771" t="s">
        <v>2531</v>
      </c>
      <c r="H216" s="771" t="s">
        <v>29</v>
      </c>
      <c r="I216" s="771" t="s">
        <v>2544</v>
      </c>
      <c r="J216" s="771">
        <v>43531.0</v>
      </c>
      <c r="K216" s="774" t="s">
        <v>3818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2929</v>
      </c>
      <c r="C217" s="777" t="s">
        <v>2528</v>
      </c>
      <c r="D217" s="761" t="s">
        <v>6322</v>
      </c>
      <c r="E217" s="773">
        <v>20000.0</v>
      </c>
      <c r="F217" s="761" t="s">
        <v>2928</v>
      </c>
      <c r="G217" s="771" t="s">
        <v>2531</v>
      </c>
      <c r="H217" s="771" t="s">
        <v>29</v>
      </c>
      <c r="I217" s="771" t="s">
        <v>2544</v>
      </c>
      <c r="J217" s="771">
        <v>43531.0</v>
      </c>
      <c r="K217" s="774" t="s">
        <v>3818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3701</v>
      </c>
      <c r="C218" s="777" t="s">
        <v>3613</v>
      </c>
      <c r="D218" s="761" t="s">
        <v>6322</v>
      </c>
      <c r="E218" s="773">
        <v>28000.0</v>
      </c>
      <c r="F218" s="761" t="s">
        <v>3700</v>
      </c>
      <c r="G218" s="771" t="s">
        <v>18</v>
      </c>
      <c r="H218" s="771" t="s">
        <v>29</v>
      </c>
      <c r="I218" s="771" t="s">
        <v>2194</v>
      </c>
      <c r="J218" s="771">
        <v>43797.0</v>
      </c>
      <c r="K218" s="774" t="s">
        <v>3814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3701</v>
      </c>
      <c r="C219" s="777" t="s">
        <v>3613</v>
      </c>
      <c r="D219" s="761" t="s">
        <v>6322</v>
      </c>
      <c r="E219" s="773">
        <v>25000.0</v>
      </c>
      <c r="F219" s="761" t="s">
        <v>3700</v>
      </c>
      <c r="G219" s="771" t="s">
        <v>18</v>
      </c>
      <c r="H219" s="771" t="s">
        <v>29</v>
      </c>
      <c r="I219" s="771" t="s">
        <v>2194</v>
      </c>
      <c r="J219" s="771">
        <v>43797.0</v>
      </c>
      <c r="K219" s="774" t="s">
        <v>3814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3701</v>
      </c>
      <c r="C220" s="777" t="s">
        <v>3613</v>
      </c>
      <c r="D220" s="761" t="s">
        <v>6322</v>
      </c>
      <c r="E220" s="773">
        <v>43000.0</v>
      </c>
      <c r="F220" s="761" t="s">
        <v>3700</v>
      </c>
      <c r="G220" s="771" t="s">
        <v>18</v>
      </c>
      <c r="H220" s="771" t="s">
        <v>29</v>
      </c>
      <c r="I220" s="771" t="s">
        <v>2194</v>
      </c>
      <c r="J220" s="771">
        <v>43797.0</v>
      </c>
      <c r="K220" s="774" t="s">
        <v>3814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3701</v>
      </c>
      <c r="C221" s="777" t="s">
        <v>3613</v>
      </c>
      <c r="D221" s="761" t="s">
        <v>6322</v>
      </c>
      <c r="E221" s="773">
        <v>200000.0</v>
      </c>
      <c r="F221" s="761" t="s">
        <v>3700</v>
      </c>
      <c r="G221" s="771" t="s">
        <v>18</v>
      </c>
      <c r="H221" s="771" t="s">
        <v>29</v>
      </c>
      <c r="I221" s="771" t="s">
        <v>2194</v>
      </c>
      <c r="J221" s="771">
        <v>43797.0</v>
      </c>
      <c r="K221" s="774" t="s">
        <v>3814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3037</v>
      </c>
      <c r="C222" s="777" t="s">
        <v>2528</v>
      </c>
      <c r="D222" s="761" t="s">
        <v>6322</v>
      </c>
      <c r="E222" s="773">
        <v>25000.0</v>
      </c>
      <c r="F222" s="761" t="s">
        <v>3036</v>
      </c>
      <c r="G222" s="771" t="s">
        <v>2531</v>
      </c>
      <c r="H222" s="771" t="s">
        <v>29</v>
      </c>
      <c r="I222" s="771" t="s">
        <v>2544</v>
      </c>
      <c r="J222" s="771">
        <v>43559.0</v>
      </c>
      <c r="K222" s="774" t="s">
        <v>4184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3227</v>
      </c>
      <c r="C223" s="777" t="s">
        <v>2528</v>
      </c>
      <c r="D223" s="761" t="s">
        <v>6322</v>
      </c>
      <c r="E223" s="773">
        <v>14000.0</v>
      </c>
      <c r="F223" s="761" t="s">
        <v>3226</v>
      </c>
      <c r="G223" s="771" t="s">
        <v>2531</v>
      </c>
      <c r="H223" s="771" t="s">
        <v>29</v>
      </c>
      <c r="I223" s="771" t="s">
        <v>2532</v>
      </c>
      <c r="J223" s="771">
        <v>43564.0</v>
      </c>
      <c r="K223" s="774" t="s">
        <v>3818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6323</v>
      </c>
      <c r="C224" s="777" t="s">
        <v>3798</v>
      </c>
      <c r="D224" s="761" t="s">
        <v>6322</v>
      </c>
      <c r="E224" s="773">
        <v>153000.0</v>
      </c>
      <c r="F224" s="761" t="s">
        <v>5037</v>
      </c>
      <c r="G224" s="761" t="s">
        <v>2531</v>
      </c>
      <c r="H224" s="761" t="s">
        <v>29</v>
      </c>
      <c r="I224" s="761" t="s">
        <v>2531</v>
      </c>
      <c r="J224" s="771">
        <v>43749.0</v>
      </c>
      <c r="K224" s="778" t="s">
        <v>4184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2640</v>
      </c>
      <c r="C225" s="761" t="s">
        <v>2528</v>
      </c>
      <c r="D225" s="761" t="s">
        <v>6321</v>
      </c>
      <c r="E225" s="773">
        <v>268845.87</v>
      </c>
      <c r="F225" s="761" t="s">
        <v>2639</v>
      </c>
      <c r="G225" s="771" t="s">
        <v>2641</v>
      </c>
      <c r="H225" s="771" t="s">
        <v>29</v>
      </c>
      <c r="I225" s="771" t="s">
        <v>2641</v>
      </c>
      <c r="J225" s="771">
        <v>43563.0</v>
      </c>
      <c r="K225" s="774" t="s">
        <v>3818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3085</v>
      </c>
      <c r="C226" s="777" t="s">
        <v>2528</v>
      </c>
      <c r="D226" s="761" t="s">
        <v>6322</v>
      </c>
      <c r="E226" s="773">
        <v>7000.0</v>
      </c>
      <c r="F226" s="761" t="s">
        <v>3084</v>
      </c>
      <c r="G226" s="771" t="s">
        <v>2531</v>
      </c>
      <c r="H226" s="771" t="s">
        <v>29</v>
      </c>
      <c r="I226" s="771" t="s">
        <v>2532</v>
      </c>
      <c r="J226" s="771">
        <v>43711.0</v>
      </c>
      <c r="K226" s="774" t="s">
        <v>4184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3022</v>
      </c>
      <c r="C227" s="777" t="s">
        <v>2528</v>
      </c>
      <c r="D227" s="761" t="s">
        <v>6322</v>
      </c>
      <c r="E227" s="773">
        <v>25000.0</v>
      </c>
      <c r="F227" s="761" t="s">
        <v>3021</v>
      </c>
      <c r="G227" s="771" t="s">
        <v>2531</v>
      </c>
      <c r="H227" s="771" t="s">
        <v>29</v>
      </c>
      <c r="I227" s="771" t="s">
        <v>2532</v>
      </c>
      <c r="J227" s="771">
        <v>43605.0</v>
      </c>
      <c r="K227" s="774" t="s">
        <v>3814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6336</v>
      </c>
      <c r="C228" s="777" t="s">
        <v>3798</v>
      </c>
      <c r="D228" s="761" t="s">
        <v>6322</v>
      </c>
      <c r="E228" s="773">
        <v>19000.0</v>
      </c>
      <c r="F228" s="761" t="s">
        <v>4848</v>
      </c>
      <c r="G228" s="761" t="s">
        <v>2531</v>
      </c>
      <c r="H228" s="761" t="s">
        <v>29</v>
      </c>
      <c r="I228" s="761" t="s">
        <v>2531</v>
      </c>
      <c r="J228" s="771">
        <v>44068.0</v>
      </c>
      <c r="K228" s="778" t="s">
        <v>3806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2963</v>
      </c>
      <c r="C229" s="777" t="s">
        <v>2528</v>
      </c>
      <c r="D229" s="761" t="s">
        <v>6322</v>
      </c>
      <c r="E229" s="773">
        <v>6500.0</v>
      </c>
      <c r="F229" s="761" t="s">
        <v>2962</v>
      </c>
      <c r="G229" s="771" t="s">
        <v>2531</v>
      </c>
      <c r="H229" s="771" t="s">
        <v>29</v>
      </c>
      <c r="I229" s="771" t="s">
        <v>2532</v>
      </c>
      <c r="J229" s="771">
        <v>43703.0</v>
      </c>
      <c r="K229" s="774" t="s">
        <v>4184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3227</v>
      </c>
      <c r="C230" s="777" t="s">
        <v>2528</v>
      </c>
      <c r="D230" s="761" t="s">
        <v>6322</v>
      </c>
      <c r="E230" s="773">
        <v>2000.0</v>
      </c>
      <c r="F230" s="761" t="s">
        <v>3226</v>
      </c>
      <c r="G230" s="771" t="s">
        <v>2531</v>
      </c>
      <c r="H230" s="771" t="s">
        <v>29</v>
      </c>
      <c r="I230" s="771" t="s">
        <v>2532</v>
      </c>
      <c r="J230" s="771">
        <v>43564.0</v>
      </c>
      <c r="K230" s="774" t="s">
        <v>3818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3022</v>
      </c>
      <c r="C231" s="777" t="s">
        <v>2528</v>
      </c>
      <c r="D231" s="761" t="s">
        <v>6322</v>
      </c>
      <c r="E231" s="773">
        <v>40000.0</v>
      </c>
      <c r="F231" s="761" t="s">
        <v>3021</v>
      </c>
      <c r="G231" s="771" t="s">
        <v>2531</v>
      </c>
      <c r="H231" s="771" t="s">
        <v>29</v>
      </c>
      <c r="I231" s="771" t="s">
        <v>2532</v>
      </c>
      <c r="J231" s="771">
        <v>43605.0</v>
      </c>
      <c r="K231" s="774" t="s">
        <v>3814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2636</v>
      </c>
      <c r="C232" s="777" t="s">
        <v>2528</v>
      </c>
      <c r="D232" s="761" t="s">
        <v>6322</v>
      </c>
      <c r="E232" s="773">
        <v>271260.25</v>
      </c>
      <c r="F232" s="761" t="s">
        <v>2635</v>
      </c>
      <c r="G232" s="771" t="s">
        <v>2531</v>
      </c>
      <c r="H232" s="771" t="s">
        <v>29</v>
      </c>
      <c r="I232" s="771" t="s">
        <v>2532</v>
      </c>
      <c r="J232" s="771">
        <v>43867.0</v>
      </c>
      <c r="K232" s="774" t="s">
        <v>3806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2828</v>
      </c>
      <c r="C233" s="786" t="s">
        <v>2528</v>
      </c>
      <c r="D233" s="761" t="s">
        <v>6322</v>
      </c>
      <c r="E233" s="787">
        <v>40000.0</v>
      </c>
      <c r="F233" s="761" t="s">
        <v>756</v>
      </c>
      <c r="G233" s="771" t="s">
        <v>18</v>
      </c>
      <c r="H233" s="771" t="s">
        <v>170</v>
      </c>
      <c r="I233" s="771" t="s">
        <v>171</v>
      </c>
      <c r="J233" s="771">
        <v>44321.0</v>
      </c>
      <c r="K233" s="774" t="s">
        <v>3806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3072</v>
      </c>
      <c r="C234" s="786" t="s">
        <v>2528</v>
      </c>
      <c r="D234" s="761" t="s">
        <v>6322</v>
      </c>
      <c r="E234" s="787">
        <v>10000.0</v>
      </c>
      <c r="F234" s="761" t="s">
        <v>3071</v>
      </c>
      <c r="G234" s="771" t="s">
        <v>18</v>
      </c>
      <c r="H234" s="771" t="s">
        <v>170</v>
      </c>
      <c r="I234" s="771" t="s">
        <v>171</v>
      </c>
      <c r="J234" s="771">
        <v>44295.0</v>
      </c>
      <c r="K234" s="774" t="s">
        <v>3812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2925</v>
      </c>
      <c r="C235" s="786" t="s">
        <v>2528</v>
      </c>
      <c r="D235" s="761" t="s">
        <v>2539</v>
      </c>
      <c r="E235" s="788">
        <v>459854.95</v>
      </c>
      <c r="F235" s="761" t="s">
        <v>2924</v>
      </c>
      <c r="G235" s="771" t="s">
        <v>18</v>
      </c>
      <c r="H235" s="771" t="s">
        <v>170</v>
      </c>
      <c r="I235" s="771" t="s">
        <v>171</v>
      </c>
      <c r="J235" s="771">
        <v>44272.0</v>
      </c>
      <c r="K235" s="774" t="s">
        <v>6343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6344</v>
      </c>
      <c r="C236" s="786" t="s">
        <v>3798</v>
      </c>
      <c r="D236" s="761" t="s">
        <v>6322</v>
      </c>
      <c r="E236" s="787">
        <v>10000.0</v>
      </c>
      <c r="F236" s="761" t="s">
        <v>4366</v>
      </c>
      <c r="G236" s="761" t="s">
        <v>95</v>
      </c>
      <c r="H236" s="761" t="s">
        <v>29</v>
      </c>
      <c r="I236" s="761" t="s">
        <v>3865</v>
      </c>
      <c r="J236" s="771">
        <v>44263.0</v>
      </c>
      <c r="K236" s="778" t="s">
        <v>3806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3121</v>
      </c>
      <c r="C237" s="786" t="s">
        <v>2528</v>
      </c>
      <c r="D237" s="761" t="s">
        <v>6322</v>
      </c>
      <c r="E237" s="787">
        <v>200000.0</v>
      </c>
      <c r="F237" s="761" t="s">
        <v>3120</v>
      </c>
      <c r="G237" s="771" t="s">
        <v>18</v>
      </c>
      <c r="H237" s="771" t="s">
        <v>170</v>
      </c>
      <c r="I237" s="771" t="s">
        <v>171</v>
      </c>
      <c r="J237" s="771">
        <v>44319.0</v>
      </c>
      <c r="K237" s="774" t="s">
        <v>3806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3037</v>
      </c>
      <c r="C238" s="777" t="s">
        <v>2528</v>
      </c>
      <c r="D238" s="761" t="s">
        <v>6322</v>
      </c>
      <c r="E238" s="773">
        <v>1500.0</v>
      </c>
      <c r="F238" s="761" t="s">
        <v>3036</v>
      </c>
      <c r="G238" s="771" t="s">
        <v>2531</v>
      </c>
      <c r="H238" s="771" t="s">
        <v>29</v>
      </c>
      <c r="I238" s="771" t="s">
        <v>2544</v>
      </c>
      <c r="J238" s="771">
        <v>43559.0</v>
      </c>
      <c r="K238" s="774" t="s">
        <v>4184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3427</v>
      </c>
      <c r="C239" s="777" t="s">
        <v>2528</v>
      </c>
      <c r="D239" s="761" t="s">
        <v>6322</v>
      </c>
      <c r="E239" s="773">
        <v>10000.0</v>
      </c>
      <c r="F239" s="761" t="s">
        <v>3426</v>
      </c>
      <c r="G239" s="771" t="s">
        <v>2531</v>
      </c>
      <c r="H239" s="771" t="s">
        <v>29</v>
      </c>
      <c r="I239" s="771" t="s">
        <v>2532</v>
      </c>
      <c r="J239" s="771">
        <v>43675.0</v>
      </c>
      <c r="K239" s="774" t="s">
        <v>4184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3022</v>
      </c>
      <c r="C240" s="777" t="s">
        <v>2528</v>
      </c>
      <c r="D240" s="761" t="s">
        <v>6322</v>
      </c>
      <c r="E240" s="773">
        <v>15000.0</v>
      </c>
      <c r="F240" s="761" t="s">
        <v>3021</v>
      </c>
      <c r="G240" s="771" t="s">
        <v>2531</v>
      </c>
      <c r="H240" s="771" t="s">
        <v>29</v>
      </c>
      <c r="I240" s="771" t="s">
        <v>2532</v>
      </c>
      <c r="J240" s="771">
        <v>43605.0</v>
      </c>
      <c r="K240" s="774" t="s">
        <v>3814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2963</v>
      </c>
      <c r="C241" s="777" t="s">
        <v>2528</v>
      </c>
      <c r="D241" s="761" t="s">
        <v>6322</v>
      </c>
      <c r="E241" s="780">
        <v>100638.85</v>
      </c>
      <c r="F241" s="761" t="s">
        <v>2962</v>
      </c>
      <c r="G241" s="771" t="s">
        <v>2531</v>
      </c>
      <c r="H241" s="771" t="s">
        <v>29</v>
      </c>
      <c r="I241" s="771" t="s">
        <v>2532</v>
      </c>
      <c r="J241" s="771">
        <v>43703.0</v>
      </c>
      <c r="K241" s="774" t="s">
        <v>4184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6340</v>
      </c>
      <c r="C242" s="777" t="s">
        <v>3798</v>
      </c>
      <c r="D242" s="761" t="s">
        <v>6322</v>
      </c>
      <c r="E242" s="773">
        <v>5000.0</v>
      </c>
      <c r="F242" s="761" t="s">
        <v>4468</v>
      </c>
      <c r="G242" s="761" t="s">
        <v>2531</v>
      </c>
      <c r="H242" s="761" t="s">
        <v>29</v>
      </c>
      <c r="I242" s="761" t="s">
        <v>2531</v>
      </c>
      <c r="J242" s="771">
        <v>43901.0</v>
      </c>
      <c r="K242" s="778" t="s">
        <v>3802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6345</v>
      </c>
      <c r="C243" s="777" t="s">
        <v>3798</v>
      </c>
      <c r="D243" s="761" t="s">
        <v>6322</v>
      </c>
      <c r="E243" s="773">
        <v>13400.0</v>
      </c>
      <c r="F243" s="761" t="s">
        <v>3988</v>
      </c>
      <c r="G243" s="761" t="s">
        <v>2531</v>
      </c>
      <c r="H243" s="761" t="s">
        <v>29</v>
      </c>
      <c r="I243" s="761" t="s">
        <v>2531</v>
      </c>
      <c r="J243" s="771">
        <v>43847.0</v>
      </c>
      <c r="K243" s="778" t="s">
        <v>3806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3277</v>
      </c>
      <c r="C244" s="777" t="s">
        <v>2528</v>
      </c>
      <c r="D244" s="761" t="s">
        <v>2539</v>
      </c>
      <c r="E244" s="773">
        <v>5000.0</v>
      </c>
      <c r="F244" s="761" t="s">
        <v>3276</v>
      </c>
      <c r="G244" s="771" t="s">
        <v>2531</v>
      </c>
      <c r="H244" s="771" t="s">
        <v>29</v>
      </c>
      <c r="I244" s="771" t="s">
        <v>2544</v>
      </c>
      <c r="J244" s="771">
        <v>43795.0</v>
      </c>
      <c r="K244" s="774" t="s">
        <v>3814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3390</v>
      </c>
      <c r="C245" s="777" t="s">
        <v>2528</v>
      </c>
      <c r="D245" s="761" t="s">
        <v>6322</v>
      </c>
      <c r="E245" s="773">
        <v>14000.0</v>
      </c>
      <c r="F245" s="761" t="s">
        <v>3389</v>
      </c>
      <c r="G245" s="771" t="s">
        <v>2531</v>
      </c>
      <c r="H245" s="771" t="s">
        <v>29</v>
      </c>
      <c r="I245" s="771" t="s">
        <v>2532</v>
      </c>
      <c r="J245" s="771">
        <v>43894.0</v>
      </c>
      <c r="K245" s="774" t="s">
        <v>3814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2963</v>
      </c>
      <c r="C246" s="777" t="s">
        <v>2528</v>
      </c>
      <c r="D246" s="761" t="s">
        <v>6322</v>
      </c>
      <c r="E246" s="773">
        <v>10000.0</v>
      </c>
      <c r="F246" s="761" t="s">
        <v>2962</v>
      </c>
      <c r="G246" s="771" t="s">
        <v>2531</v>
      </c>
      <c r="H246" s="771" t="s">
        <v>29</v>
      </c>
      <c r="I246" s="771" t="s">
        <v>2532</v>
      </c>
      <c r="J246" s="771">
        <v>43703.0</v>
      </c>
      <c r="K246" s="774" t="s">
        <v>4184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3227</v>
      </c>
      <c r="C247" s="777" t="s">
        <v>2528</v>
      </c>
      <c r="D247" s="761" t="s">
        <v>6322</v>
      </c>
      <c r="E247" s="773">
        <v>24000.0</v>
      </c>
      <c r="F247" s="761" t="s">
        <v>3226</v>
      </c>
      <c r="G247" s="771" t="s">
        <v>2531</v>
      </c>
      <c r="H247" s="771" t="s">
        <v>29</v>
      </c>
      <c r="I247" s="771" t="s">
        <v>2532</v>
      </c>
      <c r="J247" s="771">
        <v>43564.0</v>
      </c>
      <c r="K247" s="774" t="s">
        <v>3818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2679</v>
      </c>
      <c r="C248" s="777" t="s">
        <v>2528</v>
      </c>
      <c r="D248" s="761" t="s">
        <v>2539</v>
      </c>
      <c r="E248" s="788">
        <v>100832.44</v>
      </c>
      <c r="F248" s="761" t="s">
        <v>2678</v>
      </c>
      <c r="G248" s="771" t="s">
        <v>2531</v>
      </c>
      <c r="H248" s="771" t="s">
        <v>29</v>
      </c>
      <c r="I248" s="771" t="s">
        <v>2532</v>
      </c>
      <c r="J248" s="771">
        <v>43725.0</v>
      </c>
      <c r="K248" s="774" t="s">
        <v>4184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3022</v>
      </c>
      <c r="C249" s="777" t="s">
        <v>2528</v>
      </c>
      <c r="D249" s="761" t="s">
        <v>6322</v>
      </c>
      <c r="E249" s="773">
        <v>50000.0</v>
      </c>
      <c r="F249" s="761" t="s">
        <v>3021</v>
      </c>
      <c r="G249" s="771" t="s">
        <v>2531</v>
      </c>
      <c r="H249" s="771" t="s">
        <v>29</v>
      </c>
      <c r="I249" s="771" t="s">
        <v>2532</v>
      </c>
      <c r="J249" s="771">
        <v>43605.0</v>
      </c>
      <c r="K249" s="774" t="s">
        <v>3814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3534</v>
      </c>
      <c r="C250" s="777" t="s">
        <v>2528</v>
      </c>
      <c r="D250" s="761" t="s">
        <v>6322</v>
      </c>
      <c r="E250" s="773">
        <v>30000.0</v>
      </c>
      <c r="F250" s="761" t="s">
        <v>3533</v>
      </c>
      <c r="G250" s="771" t="s">
        <v>2531</v>
      </c>
      <c r="H250" s="771" t="s">
        <v>29</v>
      </c>
      <c r="I250" s="771" t="s">
        <v>2544</v>
      </c>
      <c r="J250" s="771">
        <v>43822.0</v>
      </c>
      <c r="K250" s="774" t="s">
        <v>3814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3227</v>
      </c>
      <c r="C251" s="777" t="s">
        <v>2528</v>
      </c>
      <c r="D251" s="761" t="s">
        <v>6322</v>
      </c>
      <c r="E251" s="773">
        <v>13000.0</v>
      </c>
      <c r="F251" s="761" t="s">
        <v>3226</v>
      </c>
      <c r="G251" s="771" t="s">
        <v>2531</v>
      </c>
      <c r="H251" s="771" t="s">
        <v>29</v>
      </c>
      <c r="I251" s="771" t="s">
        <v>2532</v>
      </c>
      <c r="J251" s="771">
        <v>43564.0</v>
      </c>
      <c r="K251" s="774" t="s">
        <v>3818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3022</v>
      </c>
      <c r="C252" s="777" t="s">
        <v>2528</v>
      </c>
      <c r="D252" s="761" t="s">
        <v>6322</v>
      </c>
      <c r="E252" s="773">
        <v>5000.0</v>
      </c>
      <c r="F252" s="761" t="s">
        <v>3021</v>
      </c>
      <c r="G252" s="771" t="s">
        <v>2531</v>
      </c>
      <c r="H252" s="771" t="s">
        <v>29</v>
      </c>
      <c r="I252" s="771" t="s">
        <v>2532</v>
      </c>
      <c r="J252" s="771">
        <v>43605.0</v>
      </c>
      <c r="K252" s="774" t="s">
        <v>3814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2963</v>
      </c>
      <c r="C253" s="777" t="s">
        <v>2528</v>
      </c>
      <c r="D253" s="761" t="s">
        <v>6322</v>
      </c>
      <c r="E253" s="773">
        <v>3000.0</v>
      </c>
      <c r="F253" s="761" t="s">
        <v>2962</v>
      </c>
      <c r="G253" s="771" t="s">
        <v>2531</v>
      </c>
      <c r="H253" s="771" t="s">
        <v>29</v>
      </c>
      <c r="I253" s="771" t="s">
        <v>2532</v>
      </c>
      <c r="J253" s="771">
        <v>43703.0</v>
      </c>
      <c r="K253" s="774" t="s">
        <v>4184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3427</v>
      </c>
      <c r="C254" s="777" t="s">
        <v>2528</v>
      </c>
      <c r="D254" s="761" t="s">
        <v>6322</v>
      </c>
      <c r="E254" s="773">
        <v>37000.0</v>
      </c>
      <c r="F254" s="761" t="s">
        <v>3426</v>
      </c>
      <c r="G254" s="771" t="s">
        <v>2531</v>
      </c>
      <c r="H254" s="771" t="s">
        <v>29</v>
      </c>
      <c r="I254" s="771" t="s">
        <v>2532</v>
      </c>
      <c r="J254" s="771">
        <v>43675.0</v>
      </c>
      <c r="K254" s="774" t="s">
        <v>4184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6346</v>
      </c>
      <c r="C255" s="761" t="s">
        <v>3798</v>
      </c>
      <c r="D255" s="761" t="s">
        <v>6321</v>
      </c>
      <c r="E255" s="773">
        <v>0.0</v>
      </c>
      <c r="F255" s="761" t="s">
        <v>4481</v>
      </c>
      <c r="G255" s="761" t="s">
        <v>18</v>
      </c>
      <c r="H255" s="761" t="s">
        <v>29</v>
      </c>
      <c r="I255" s="761" t="s">
        <v>3805</v>
      </c>
      <c r="J255" s="771">
        <v>44167.0</v>
      </c>
      <c r="K255" s="778" t="s">
        <v>3818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3250</v>
      </c>
      <c r="C256" s="777" t="s">
        <v>2528</v>
      </c>
      <c r="D256" s="761" t="s">
        <v>6322</v>
      </c>
      <c r="E256" s="773">
        <v>49992.45</v>
      </c>
      <c r="F256" s="761" t="s">
        <v>3249</v>
      </c>
      <c r="G256" s="771" t="s">
        <v>2531</v>
      </c>
      <c r="H256" s="771" t="s">
        <v>29</v>
      </c>
      <c r="I256" s="771" t="s">
        <v>2532</v>
      </c>
      <c r="J256" s="771">
        <v>43873.0</v>
      </c>
      <c r="K256" s="774" t="s">
        <v>3806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6323</v>
      </c>
      <c r="C257" s="777" t="s">
        <v>3798</v>
      </c>
      <c r="D257" s="761" t="s">
        <v>6322</v>
      </c>
      <c r="E257" s="773">
        <v>80000.0</v>
      </c>
      <c r="F257" s="761" t="s">
        <v>5037</v>
      </c>
      <c r="G257" s="761" t="s">
        <v>2531</v>
      </c>
      <c r="H257" s="761" t="s">
        <v>29</v>
      </c>
      <c r="I257" s="761" t="s">
        <v>2531</v>
      </c>
      <c r="J257" s="771">
        <v>43749.0</v>
      </c>
      <c r="K257" s="778" t="s">
        <v>4184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6338</v>
      </c>
      <c r="C258" s="777" t="s">
        <v>3798</v>
      </c>
      <c r="D258" s="761" t="s">
        <v>6322</v>
      </c>
      <c r="E258" s="773">
        <v>5000.0</v>
      </c>
      <c r="F258" s="761" t="s">
        <v>4999</v>
      </c>
      <c r="G258" s="761" t="s">
        <v>2531</v>
      </c>
      <c r="H258" s="761" t="s">
        <v>29</v>
      </c>
      <c r="I258" s="761" t="s">
        <v>2531</v>
      </c>
      <c r="J258" s="771">
        <v>44043.0</v>
      </c>
      <c r="K258" s="778" t="s">
        <v>3806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2922</v>
      </c>
      <c r="C259" s="777" t="s">
        <v>2528</v>
      </c>
      <c r="D259" s="761" t="s">
        <v>6322</v>
      </c>
      <c r="E259" s="773">
        <v>100000.0</v>
      </c>
      <c r="F259" s="761" t="s">
        <v>2921</v>
      </c>
      <c r="G259" s="771" t="s">
        <v>2531</v>
      </c>
      <c r="H259" s="771" t="s">
        <v>29</v>
      </c>
      <c r="I259" s="771" t="s">
        <v>2532</v>
      </c>
      <c r="J259" s="771">
        <v>43888.0</v>
      </c>
      <c r="K259" s="774" t="s">
        <v>3806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3701</v>
      </c>
      <c r="C260" s="777" t="s">
        <v>3613</v>
      </c>
      <c r="D260" s="761" t="s">
        <v>6322</v>
      </c>
      <c r="E260" s="773">
        <v>75000.0</v>
      </c>
      <c r="F260" s="761" t="s">
        <v>3700</v>
      </c>
      <c r="G260" s="771" t="s">
        <v>18</v>
      </c>
      <c r="H260" s="771" t="s">
        <v>29</v>
      </c>
      <c r="I260" s="771" t="s">
        <v>2194</v>
      </c>
      <c r="J260" s="771">
        <v>43797.0</v>
      </c>
      <c r="K260" s="774" t="s">
        <v>3814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6347</v>
      </c>
      <c r="C261" s="777" t="s">
        <v>3798</v>
      </c>
      <c r="D261" s="761" t="s">
        <v>6322</v>
      </c>
      <c r="E261" s="773">
        <v>40000.0</v>
      </c>
      <c r="F261" s="761" t="s">
        <v>4137</v>
      </c>
      <c r="G261" s="761" t="s">
        <v>18</v>
      </c>
      <c r="H261" s="761" t="s">
        <v>29</v>
      </c>
      <c r="I261" s="761" t="s">
        <v>4138</v>
      </c>
      <c r="J261" s="771">
        <v>44089.0</v>
      </c>
      <c r="K261" s="778" t="s">
        <v>3812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6321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6340</v>
      </c>
      <c r="C262" s="777" t="s">
        <v>3798</v>
      </c>
      <c r="D262" s="761" t="s">
        <v>6322</v>
      </c>
      <c r="E262" s="773">
        <v>60000.0</v>
      </c>
      <c r="F262" s="761" t="s">
        <v>4468</v>
      </c>
      <c r="G262" s="761" t="s">
        <v>2531</v>
      </c>
      <c r="H262" s="761" t="s">
        <v>29</v>
      </c>
      <c r="I262" s="761" t="s">
        <v>2531</v>
      </c>
      <c r="J262" s="771">
        <v>43901.0</v>
      </c>
      <c r="K262" s="778" t="s">
        <v>3802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2539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2840</v>
      </c>
      <c r="C263" s="777" t="s">
        <v>2528</v>
      </c>
      <c r="D263" s="761" t="s">
        <v>6322</v>
      </c>
      <c r="E263" s="773">
        <v>0.0</v>
      </c>
      <c r="F263" s="761" t="s">
        <v>2839</v>
      </c>
      <c r="G263" s="771" t="s">
        <v>2531</v>
      </c>
      <c r="H263" s="771" t="s">
        <v>29</v>
      </c>
      <c r="I263" s="771" t="s">
        <v>2532</v>
      </c>
      <c r="J263" s="771">
        <v>43888.0</v>
      </c>
      <c r="K263" s="774" t="s">
        <v>3814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6322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6348</v>
      </c>
      <c r="C264" s="777" t="s">
        <v>3798</v>
      </c>
      <c r="D264" s="761" t="s">
        <v>6322</v>
      </c>
      <c r="E264" s="773">
        <v>147535.36</v>
      </c>
      <c r="F264" s="761" t="s">
        <v>3860</v>
      </c>
      <c r="G264" s="761" t="s">
        <v>2531</v>
      </c>
      <c r="H264" s="761" t="s">
        <v>29</v>
      </c>
      <c r="I264" s="761" t="s">
        <v>2531</v>
      </c>
      <c r="J264" s="771">
        <v>44180.0</v>
      </c>
      <c r="K264" s="778" t="s">
        <v>3806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3497</v>
      </c>
      <c r="C265" s="777" t="s">
        <v>2528</v>
      </c>
      <c r="D265" s="761" t="s">
        <v>6322</v>
      </c>
      <c r="E265" s="773">
        <v>10000.0</v>
      </c>
      <c r="F265" s="761" t="s">
        <v>3496</v>
      </c>
      <c r="G265" s="771" t="s">
        <v>2531</v>
      </c>
      <c r="H265" s="771" t="s">
        <v>29</v>
      </c>
      <c r="I265" s="771" t="s">
        <v>2532</v>
      </c>
      <c r="J265" s="771">
        <v>43717.0</v>
      </c>
      <c r="K265" s="774" t="s">
        <v>4184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3368</v>
      </c>
      <c r="C266" s="777" t="s">
        <v>2528</v>
      </c>
      <c r="D266" s="761" t="s">
        <v>6322</v>
      </c>
      <c r="E266" s="773">
        <v>7000.0</v>
      </c>
      <c r="F266" s="761" t="s">
        <v>3365</v>
      </c>
      <c r="G266" s="771" t="s">
        <v>18</v>
      </c>
      <c r="H266" s="771" t="s">
        <v>29</v>
      </c>
      <c r="I266" s="771" t="s">
        <v>2785</v>
      </c>
      <c r="J266" s="771">
        <v>43417.0</v>
      </c>
      <c r="K266" s="774" t="s">
        <v>5206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6326</v>
      </c>
      <c r="C267" s="761" t="s">
        <v>3798</v>
      </c>
      <c r="D267" s="761" t="s">
        <v>6321</v>
      </c>
      <c r="E267" s="773">
        <v>0.0</v>
      </c>
      <c r="F267" s="761" t="s">
        <v>4655</v>
      </c>
      <c r="G267" s="761" t="s">
        <v>2531</v>
      </c>
      <c r="H267" s="761" t="s">
        <v>29</v>
      </c>
      <c r="I267" s="761" t="s">
        <v>2531</v>
      </c>
      <c r="J267" s="771">
        <v>44252.0</v>
      </c>
      <c r="K267" s="778" t="s">
        <v>3814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6328</v>
      </c>
      <c r="C268" s="777" t="s">
        <v>3798</v>
      </c>
      <c r="D268" s="761" t="s">
        <v>6322</v>
      </c>
      <c r="E268" s="773">
        <v>359512.5</v>
      </c>
      <c r="F268" s="761" t="s">
        <v>5100</v>
      </c>
      <c r="G268" s="761" t="s">
        <v>2531</v>
      </c>
      <c r="H268" s="761" t="s">
        <v>29</v>
      </c>
      <c r="I268" s="761" t="s">
        <v>2531</v>
      </c>
      <c r="J268" s="771">
        <v>44225.0</v>
      </c>
      <c r="K268" s="778" t="s">
        <v>3806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6323</v>
      </c>
      <c r="C269" s="777" t="s">
        <v>3798</v>
      </c>
      <c r="D269" s="761" t="s">
        <v>6322</v>
      </c>
      <c r="E269" s="773">
        <v>0.0</v>
      </c>
      <c r="F269" s="761" t="s">
        <v>5037</v>
      </c>
      <c r="G269" s="761" t="s">
        <v>2531</v>
      </c>
      <c r="H269" s="761" t="s">
        <v>29</v>
      </c>
      <c r="I269" s="761" t="s">
        <v>2531</v>
      </c>
      <c r="J269" s="771">
        <v>43749.0</v>
      </c>
      <c r="K269" s="778" t="s">
        <v>4184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6338</v>
      </c>
      <c r="C270" s="777" t="s">
        <v>3798</v>
      </c>
      <c r="D270" s="761" t="s">
        <v>6322</v>
      </c>
      <c r="E270" s="773">
        <v>30000.0</v>
      </c>
      <c r="F270" s="761" t="s">
        <v>4999</v>
      </c>
      <c r="G270" s="761" t="s">
        <v>2531</v>
      </c>
      <c r="H270" s="761" t="s">
        <v>29</v>
      </c>
      <c r="I270" s="761" t="s">
        <v>2531</v>
      </c>
      <c r="J270" s="771">
        <v>44043.0</v>
      </c>
      <c r="K270" s="778" t="s">
        <v>3806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6349</v>
      </c>
      <c r="C271" s="761" t="s">
        <v>3798</v>
      </c>
      <c r="D271" s="761" t="s">
        <v>6321</v>
      </c>
      <c r="E271" s="773">
        <v>0.0</v>
      </c>
      <c r="F271" s="761" t="s">
        <v>4134</v>
      </c>
      <c r="G271" s="761" t="s">
        <v>95</v>
      </c>
      <c r="H271" s="761" t="s">
        <v>29</v>
      </c>
      <c r="I271" s="761" t="s">
        <v>626</v>
      </c>
      <c r="J271" s="771">
        <v>44183.0</v>
      </c>
      <c r="K271" s="778" t="s">
        <v>3806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6350</v>
      </c>
      <c r="C272" s="777" t="s">
        <v>3798</v>
      </c>
      <c r="D272" s="761" t="s">
        <v>6322</v>
      </c>
      <c r="E272" s="773">
        <v>600000.0</v>
      </c>
      <c r="F272" s="761" t="s">
        <v>4643</v>
      </c>
      <c r="G272" s="761" t="s">
        <v>95</v>
      </c>
      <c r="H272" s="761" t="s">
        <v>29</v>
      </c>
      <c r="I272" s="761" t="s">
        <v>4065</v>
      </c>
      <c r="J272" s="771">
        <v>44067.0</v>
      </c>
      <c r="K272" s="778" t="s">
        <v>3818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6349</v>
      </c>
      <c r="C273" s="777" t="s">
        <v>3798</v>
      </c>
      <c r="D273" s="761" t="s">
        <v>6322</v>
      </c>
      <c r="E273" s="773">
        <v>33961.75</v>
      </c>
      <c r="F273" s="761" t="s">
        <v>4134</v>
      </c>
      <c r="G273" s="761" t="s">
        <v>95</v>
      </c>
      <c r="H273" s="761" t="s">
        <v>29</v>
      </c>
      <c r="I273" s="761" t="s">
        <v>626</v>
      </c>
      <c r="J273" s="771">
        <v>44183.0</v>
      </c>
      <c r="K273" s="778" t="s">
        <v>3806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3037</v>
      </c>
      <c r="C274" s="777" t="s">
        <v>2528</v>
      </c>
      <c r="D274" s="761" t="s">
        <v>6322</v>
      </c>
      <c r="E274" s="773">
        <v>47591.43</v>
      </c>
      <c r="F274" s="761" t="s">
        <v>3036</v>
      </c>
      <c r="G274" s="771" t="s">
        <v>2531</v>
      </c>
      <c r="H274" s="771" t="s">
        <v>29</v>
      </c>
      <c r="I274" s="771" t="s">
        <v>2544</v>
      </c>
      <c r="J274" s="771">
        <v>43559.0</v>
      </c>
      <c r="K274" s="774" t="s">
        <v>4184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2784</v>
      </c>
      <c r="C275" s="777" t="s">
        <v>2528</v>
      </c>
      <c r="D275" s="761" t="s">
        <v>2539</v>
      </c>
      <c r="E275" s="773">
        <v>5000.0</v>
      </c>
      <c r="F275" s="761" t="s">
        <v>2783</v>
      </c>
      <c r="G275" s="771" t="s">
        <v>18</v>
      </c>
      <c r="H275" s="771" t="s">
        <v>29</v>
      </c>
      <c r="I275" s="771" t="s">
        <v>2785</v>
      </c>
      <c r="J275" s="771">
        <v>43416.0</v>
      </c>
      <c r="K275" s="774" t="s">
        <v>3818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3701</v>
      </c>
      <c r="C276" s="777" t="s">
        <v>3613</v>
      </c>
      <c r="D276" s="761" t="s">
        <v>2539</v>
      </c>
      <c r="E276" s="773">
        <v>721960.02</v>
      </c>
      <c r="F276" s="761" t="s">
        <v>3700</v>
      </c>
      <c r="G276" s="771" t="s">
        <v>18</v>
      </c>
      <c r="H276" s="771" t="s">
        <v>29</v>
      </c>
      <c r="I276" s="771" t="s">
        <v>2194</v>
      </c>
      <c r="J276" s="771">
        <v>43797.0</v>
      </c>
      <c r="K276" s="774" t="s">
        <v>3814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2922</v>
      </c>
      <c r="C277" s="777" t="s">
        <v>2528</v>
      </c>
      <c r="D277" s="761" t="s">
        <v>6322</v>
      </c>
      <c r="E277" s="773">
        <v>50844.88</v>
      </c>
      <c r="F277" s="761" t="s">
        <v>2921</v>
      </c>
      <c r="G277" s="771" t="s">
        <v>2531</v>
      </c>
      <c r="H277" s="771" t="s">
        <v>29</v>
      </c>
      <c r="I277" s="771" t="s">
        <v>2532</v>
      </c>
      <c r="J277" s="771">
        <v>43888.0</v>
      </c>
      <c r="K277" s="774" t="s">
        <v>3806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3055</v>
      </c>
      <c r="C278" s="777" t="s">
        <v>2528</v>
      </c>
      <c r="D278" s="761" t="s">
        <v>6322</v>
      </c>
      <c r="E278" s="773">
        <v>20000.0</v>
      </c>
      <c r="F278" s="761" t="s">
        <v>3054</v>
      </c>
      <c r="G278" s="771" t="s">
        <v>18</v>
      </c>
      <c r="H278" s="771" t="s">
        <v>29</v>
      </c>
      <c r="I278" s="771" t="s">
        <v>2785</v>
      </c>
      <c r="J278" s="771">
        <v>43515.0</v>
      </c>
      <c r="K278" s="774" t="s">
        <v>3818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2922</v>
      </c>
      <c r="C279" s="761" t="s">
        <v>2528</v>
      </c>
      <c r="D279" s="761" t="s">
        <v>6321</v>
      </c>
      <c r="E279" s="773">
        <v>111979.59</v>
      </c>
      <c r="F279" s="761" t="s">
        <v>2921</v>
      </c>
      <c r="G279" s="771" t="s">
        <v>2531</v>
      </c>
      <c r="H279" s="771" t="s">
        <v>29</v>
      </c>
      <c r="I279" s="771" t="s">
        <v>2532</v>
      </c>
      <c r="J279" s="771">
        <v>43888.0</v>
      </c>
      <c r="K279" s="774" t="s">
        <v>3806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6345</v>
      </c>
      <c r="C280" s="777" t="s">
        <v>3798</v>
      </c>
      <c r="D280" s="761" t="s">
        <v>2539</v>
      </c>
      <c r="E280" s="773">
        <v>100000.0</v>
      </c>
      <c r="F280" s="761" t="s">
        <v>3988</v>
      </c>
      <c r="G280" s="761" t="s">
        <v>2531</v>
      </c>
      <c r="H280" s="761" t="s">
        <v>29</v>
      </c>
      <c r="I280" s="761" t="s">
        <v>2531</v>
      </c>
      <c r="J280" s="771">
        <v>43847.0</v>
      </c>
      <c r="K280" s="778" t="s">
        <v>3806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6338</v>
      </c>
      <c r="C281" s="777" t="s">
        <v>3798</v>
      </c>
      <c r="D281" s="761" t="s">
        <v>2539</v>
      </c>
      <c r="E281" s="773">
        <v>900000.0</v>
      </c>
      <c r="F281" s="761" t="s">
        <v>4999</v>
      </c>
      <c r="G281" s="761" t="s">
        <v>2531</v>
      </c>
      <c r="H281" s="761" t="s">
        <v>29</v>
      </c>
      <c r="I281" s="761" t="s">
        <v>2531</v>
      </c>
      <c r="J281" s="771">
        <v>44043.0</v>
      </c>
      <c r="K281" s="778" t="s">
        <v>3806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6351</v>
      </c>
      <c r="C282" s="777" t="s">
        <v>3798</v>
      </c>
      <c r="D282" s="761" t="s">
        <v>2539</v>
      </c>
      <c r="E282" s="773">
        <v>13000.0</v>
      </c>
      <c r="F282" s="761" t="s">
        <v>4634</v>
      </c>
      <c r="G282" s="761" t="s">
        <v>2531</v>
      </c>
      <c r="H282" s="761" t="s">
        <v>29</v>
      </c>
      <c r="I282" s="761" t="s">
        <v>2531</v>
      </c>
      <c r="J282" s="771">
        <v>44070.0</v>
      </c>
      <c r="K282" s="778" t="s">
        <v>3802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6352</v>
      </c>
      <c r="C283" s="761" t="s">
        <v>3798</v>
      </c>
      <c r="D283" s="761" t="s">
        <v>6321</v>
      </c>
      <c r="E283" s="773">
        <v>0.0</v>
      </c>
      <c r="F283" s="761" t="s">
        <v>4463</v>
      </c>
      <c r="G283" s="761" t="s">
        <v>95</v>
      </c>
      <c r="H283" s="761" t="s">
        <v>29</v>
      </c>
      <c r="I283" s="761" t="s">
        <v>6353</v>
      </c>
      <c r="J283" s="771">
        <v>44160.0</v>
      </c>
      <c r="K283" s="778" t="s">
        <v>3802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6354</v>
      </c>
      <c r="C284" s="761" t="s">
        <v>3798</v>
      </c>
      <c r="D284" s="761" t="s">
        <v>6321</v>
      </c>
      <c r="E284" s="773">
        <v>0.0</v>
      </c>
      <c r="F284" s="761" t="s">
        <v>5068</v>
      </c>
      <c r="G284" s="761" t="s">
        <v>2531</v>
      </c>
      <c r="H284" s="761" t="s">
        <v>29</v>
      </c>
      <c r="I284" s="761" t="s">
        <v>2531</v>
      </c>
      <c r="J284" s="771">
        <v>44244.0</v>
      </c>
      <c r="K284" s="778" t="s">
        <v>3806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3037</v>
      </c>
      <c r="C285" s="777" t="s">
        <v>2528</v>
      </c>
      <c r="D285" s="761" t="s">
        <v>6322</v>
      </c>
      <c r="E285" s="773">
        <v>100000.0</v>
      </c>
      <c r="F285" s="761" t="s">
        <v>3036</v>
      </c>
      <c r="G285" s="771" t="s">
        <v>2531</v>
      </c>
      <c r="H285" s="771" t="s">
        <v>29</v>
      </c>
      <c r="I285" s="771" t="s">
        <v>2544</v>
      </c>
      <c r="J285" s="771">
        <v>43559.0</v>
      </c>
      <c r="K285" s="774" t="s">
        <v>4184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6328</v>
      </c>
      <c r="C286" s="777" t="s">
        <v>3798</v>
      </c>
      <c r="D286" s="761" t="s">
        <v>2539</v>
      </c>
      <c r="E286" s="773">
        <v>12500.0</v>
      </c>
      <c r="F286" s="761" t="s">
        <v>5100</v>
      </c>
      <c r="G286" s="761" t="s">
        <v>2531</v>
      </c>
      <c r="H286" s="761" t="s">
        <v>29</v>
      </c>
      <c r="I286" s="761" t="s">
        <v>2531</v>
      </c>
      <c r="J286" s="771">
        <v>44225.0</v>
      </c>
      <c r="K286" s="778" t="s">
        <v>3806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6355</v>
      </c>
      <c r="C287" s="777" t="s">
        <v>3798</v>
      </c>
      <c r="D287" s="761" t="s">
        <v>2539</v>
      </c>
      <c r="E287" s="773">
        <v>10000.0</v>
      </c>
      <c r="F287" s="761" t="s">
        <v>5233</v>
      </c>
      <c r="G287" s="761" t="s">
        <v>2531</v>
      </c>
      <c r="H287" s="761" t="s">
        <v>29</v>
      </c>
      <c r="I287" s="761" t="s">
        <v>2531</v>
      </c>
      <c r="J287" s="771">
        <v>44075.0</v>
      </c>
      <c r="K287" s="793" t="s">
        <v>3806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2775</v>
      </c>
      <c r="C288" s="777" t="s">
        <v>2528</v>
      </c>
      <c r="D288" s="761" t="s">
        <v>6322</v>
      </c>
      <c r="E288" s="773">
        <v>96557.66</v>
      </c>
      <c r="F288" s="761" t="s">
        <v>2774</v>
      </c>
      <c r="G288" s="771" t="s">
        <v>2531</v>
      </c>
      <c r="H288" s="771" t="s">
        <v>29</v>
      </c>
      <c r="I288" s="771" t="s">
        <v>2532</v>
      </c>
      <c r="J288" s="771">
        <v>43822.0</v>
      </c>
      <c r="K288" s="771" t="s">
        <v>3814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3321</v>
      </c>
      <c r="C289" s="777" t="s">
        <v>2528</v>
      </c>
      <c r="D289" s="761" t="s">
        <v>6322</v>
      </c>
      <c r="E289" s="773">
        <v>120000.0</v>
      </c>
      <c r="F289" s="761" t="s">
        <v>3320</v>
      </c>
      <c r="G289" s="771" t="s">
        <v>2531</v>
      </c>
      <c r="H289" s="771" t="s">
        <v>29</v>
      </c>
      <c r="I289" s="771" t="s">
        <v>2544</v>
      </c>
      <c r="J289" s="771">
        <v>43531.0</v>
      </c>
      <c r="K289" s="774" t="s">
        <v>4184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3434</v>
      </c>
      <c r="C290" s="777" t="s">
        <v>2528</v>
      </c>
      <c r="D290" s="761" t="s">
        <v>6322</v>
      </c>
      <c r="E290" s="773">
        <v>5000.0</v>
      </c>
      <c r="F290" s="761" t="s">
        <v>6356</v>
      </c>
      <c r="G290" s="771" t="s">
        <v>18</v>
      </c>
      <c r="H290" s="771" t="s">
        <v>170</v>
      </c>
      <c r="I290" s="771" t="s">
        <v>171</v>
      </c>
      <c r="J290" s="771">
        <v>44278.0</v>
      </c>
      <c r="K290" s="774" t="s">
        <v>3806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6357</v>
      </c>
      <c r="C291" s="777" t="s">
        <v>3798</v>
      </c>
      <c r="D291" s="761" t="s">
        <v>6322</v>
      </c>
      <c r="E291" s="773">
        <v>7000.0</v>
      </c>
      <c r="F291" s="761" t="s">
        <v>5224</v>
      </c>
      <c r="G291" s="761" t="s">
        <v>95</v>
      </c>
      <c r="H291" s="761" t="s">
        <v>29</v>
      </c>
      <c r="I291" s="761" t="s">
        <v>5225</v>
      </c>
      <c r="J291" s="771">
        <v>44105.0</v>
      </c>
      <c r="K291" s="778" t="s">
        <v>3818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2723</v>
      </c>
      <c r="C292" s="777" t="s">
        <v>2528</v>
      </c>
      <c r="D292" s="761" t="s">
        <v>6322</v>
      </c>
      <c r="E292" s="773">
        <v>153417.37</v>
      </c>
      <c r="F292" s="761" t="s">
        <v>2722</v>
      </c>
      <c r="G292" s="771" t="s">
        <v>18</v>
      </c>
      <c r="H292" s="771" t="s">
        <v>170</v>
      </c>
      <c r="I292" s="771" t="s">
        <v>2616</v>
      </c>
      <c r="J292" s="771">
        <v>44273.0</v>
      </c>
      <c r="K292" s="774" t="s">
        <v>3806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3022</v>
      </c>
      <c r="C293" s="777" t="s">
        <v>2528</v>
      </c>
      <c r="D293" s="761" t="s">
        <v>6322</v>
      </c>
      <c r="E293" s="773">
        <v>15000.0</v>
      </c>
      <c r="F293" s="761" t="s">
        <v>3021</v>
      </c>
      <c r="G293" s="771" t="s">
        <v>2531</v>
      </c>
      <c r="H293" s="771" t="s">
        <v>29</v>
      </c>
      <c r="I293" s="771" t="s">
        <v>2532</v>
      </c>
      <c r="J293" s="771">
        <v>43605.0</v>
      </c>
      <c r="K293" s="774" t="s">
        <v>3814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2963</v>
      </c>
      <c r="C294" s="777" t="s">
        <v>2528</v>
      </c>
      <c r="D294" s="761" t="s">
        <v>6322</v>
      </c>
      <c r="E294" s="773">
        <v>20000.0</v>
      </c>
      <c r="F294" s="761" t="s">
        <v>2962</v>
      </c>
      <c r="G294" s="771" t="s">
        <v>2531</v>
      </c>
      <c r="H294" s="771" t="s">
        <v>29</v>
      </c>
      <c r="I294" s="771" t="s">
        <v>2532</v>
      </c>
      <c r="J294" s="771">
        <v>43703.0</v>
      </c>
      <c r="K294" s="774" t="s">
        <v>4184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6358</v>
      </c>
      <c r="C295" s="761" t="s">
        <v>3798</v>
      </c>
      <c r="D295" s="761" t="s">
        <v>6321</v>
      </c>
      <c r="E295" s="773">
        <v>0.0</v>
      </c>
      <c r="F295" s="761" t="s">
        <v>4321</v>
      </c>
      <c r="G295" s="761" t="s">
        <v>95</v>
      </c>
      <c r="H295" s="761" t="s">
        <v>29</v>
      </c>
      <c r="I295" s="761" t="s">
        <v>3641</v>
      </c>
      <c r="J295" s="771">
        <v>44126.0</v>
      </c>
      <c r="K295" s="778" t="s">
        <v>3806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3273</v>
      </c>
      <c r="C296" s="761" t="s">
        <v>2528</v>
      </c>
      <c r="D296" s="761" t="s">
        <v>6321</v>
      </c>
      <c r="E296" s="773"/>
      <c r="F296" s="761" t="s">
        <v>3272</v>
      </c>
      <c r="G296" s="771" t="s">
        <v>18</v>
      </c>
      <c r="H296" s="771" t="s">
        <v>170</v>
      </c>
      <c r="I296" s="771" t="s">
        <v>2616</v>
      </c>
      <c r="J296" s="771">
        <v>44280.0</v>
      </c>
      <c r="K296" s="774" t="s">
        <v>3814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3415</v>
      </c>
      <c r="C297" s="777" t="s">
        <v>2528</v>
      </c>
      <c r="D297" s="761" t="s">
        <v>2539</v>
      </c>
      <c r="E297" s="773">
        <v>200000.0</v>
      </c>
      <c r="F297" s="761" t="s">
        <v>3414</v>
      </c>
      <c r="G297" s="771" t="s">
        <v>2531</v>
      </c>
      <c r="H297" s="771" t="s">
        <v>29</v>
      </c>
      <c r="I297" s="771" t="s">
        <v>2544</v>
      </c>
      <c r="J297" s="771">
        <v>43861.0</v>
      </c>
      <c r="K297" s="774" t="s">
        <v>3814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6359</v>
      </c>
      <c r="C298" s="777" t="s">
        <v>3798</v>
      </c>
      <c r="D298" s="761" t="s">
        <v>6322</v>
      </c>
      <c r="E298" s="773">
        <v>328583.39</v>
      </c>
      <c r="F298" s="761" t="s">
        <v>5376</v>
      </c>
      <c r="G298" s="761" t="s">
        <v>95</v>
      </c>
      <c r="H298" s="761" t="s">
        <v>29</v>
      </c>
      <c r="I298" s="761" t="s">
        <v>4065</v>
      </c>
      <c r="J298" s="794">
        <v>44134.0</v>
      </c>
      <c r="K298" s="778" t="s">
        <v>3802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3321</v>
      </c>
      <c r="C299" s="761" t="s">
        <v>2528</v>
      </c>
      <c r="D299" s="761" t="s">
        <v>6321</v>
      </c>
      <c r="E299" s="773">
        <v>222801.29</v>
      </c>
      <c r="F299" s="761" t="s">
        <v>3320</v>
      </c>
      <c r="G299" s="771" t="s">
        <v>2531</v>
      </c>
      <c r="H299" s="771" t="s">
        <v>29</v>
      </c>
      <c r="I299" s="771" t="s">
        <v>2544</v>
      </c>
      <c r="J299" s="771">
        <v>43531.0</v>
      </c>
      <c r="K299" s="774" t="s">
        <v>4184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3323</v>
      </c>
      <c r="C300" s="761" t="s">
        <v>2528</v>
      </c>
      <c r="D300" s="761" t="s">
        <v>6321</v>
      </c>
      <c r="E300" s="773"/>
      <c r="F300" s="761" t="s">
        <v>3320</v>
      </c>
      <c r="G300" s="771" t="s">
        <v>2531</v>
      </c>
      <c r="H300" s="771" t="s">
        <v>29</v>
      </c>
      <c r="I300" s="771" t="s">
        <v>2544</v>
      </c>
      <c r="J300" s="771">
        <v>43566.0</v>
      </c>
      <c r="K300" s="774" t="s">
        <v>3814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6360</v>
      </c>
      <c r="C301" s="777" t="s">
        <v>3798</v>
      </c>
      <c r="D301" s="761" t="s">
        <v>6322</v>
      </c>
      <c r="E301" s="773">
        <v>95592.52</v>
      </c>
      <c r="F301" s="761" t="s">
        <v>5076</v>
      </c>
      <c r="G301" s="761" t="s">
        <v>95</v>
      </c>
      <c r="H301" s="761" t="s">
        <v>29</v>
      </c>
      <c r="I301" s="761" t="s">
        <v>6353</v>
      </c>
      <c r="J301" s="794">
        <v>44180.0</v>
      </c>
      <c r="K301" s="778" t="s">
        <v>3806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6361</v>
      </c>
      <c r="C302" s="761" t="s">
        <v>3798</v>
      </c>
      <c r="D302" s="761" t="s">
        <v>6321</v>
      </c>
      <c r="E302" s="773">
        <v>0.0</v>
      </c>
      <c r="F302" s="761" t="s">
        <v>5310</v>
      </c>
      <c r="G302" s="761" t="s">
        <v>95</v>
      </c>
      <c r="H302" s="761" t="s">
        <v>29</v>
      </c>
      <c r="I302" s="761" t="s">
        <v>3856</v>
      </c>
      <c r="J302" s="771">
        <v>44215.0</v>
      </c>
      <c r="K302" s="778" t="s">
        <v>3802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3037</v>
      </c>
      <c r="C303" s="777" t="s">
        <v>2528</v>
      </c>
      <c r="D303" s="761" t="s">
        <v>6322</v>
      </c>
      <c r="E303" s="773">
        <v>3500.0</v>
      </c>
      <c r="F303" s="761" t="s">
        <v>3036</v>
      </c>
      <c r="G303" s="771" t="s">
        <v>2531</v>
      </c>
      <c r="H303" s="771" t="s">
        <v>29</v>
      </c>
      <c r="I303" s="771" t="s">
        <v>2544</v>
      </c>
      <c r="J303" s="771">
        <v>43559.0</v>
      </c>
      <c r="K303" s="774" t="s">
        <v>4184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6361</v>
      </c>
      <c r="C304" s="777" t="s">
        <v>3798</v>
      </c>
      <c r="D304" s="761" t="s">
        <v>2539</v>
      </c>
      <c r="E304" s="773">
        <v>6000.0</v>
      </c>
      <c r="F304" s="761" t="s">
        <v>5310</v>
      </c>
      <c r="G304" s="761" t="s">
        <v>95</v>
      </c>
      <c r="H304" s="761" t="s">
        <v>29</v>
      </c>
      <c r="I304" s="761" t="s">
        <v>3856</v>
      </c>
      <c r="J304" s="771">
        <v>44215.0</v>
      </c>
      <c r="K304" s="778" t="s">
        <v>3802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2963</v>
      </c>
      <c r="C305" s="777" t="s">
        <v>2528</v>
      </c>
      <c r="D305" s="761" t="s">
        <v>6322</v>
      </c>
      <c r="E305" s="773">
        <v>50000.0</v>
      </c>
      <c r="F305" s="761" t="s">
        <v>2962</v>
      </c>
      <c r="G305" s="771" t="s">
        <v>2531</v>
      </c>
      <c r="H305" s="771" t="s">
        <v>29</v>
      </c>
      <c r="I305" s="771" t="s">
        <v>2532</v>
      </c>
      <c r="J305" s="771">
        <v>43703.0</v>
      </c>
      <c r="K305" s="774" t="s">
        <v>4184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6362</v>
      </c>
      <c r="C306" s="777" t="s">
        <v>3798</v>
      </c>
      <c r="D306" s="761" t="s">
        <v>6322</v>
      </c>
      <c r="E306" s="773">
        <v>200000.0</v>
      </c>
      <c r="F306" s="761" t="s">
        <v>5319</v>
      </c>
      <c r="G306" s="761" t="s">
        <v>95</v>
      </c>
      <c r="H306" s="761" t="s">
        <v>29</v>
      </c>
      <c r="I306" s="750" t="s">
        <v>4053</v>
      </c>
      <c r="J306" s="771">
        <v>44203.0</v>
      </c>
      <c r="K306" s="778" t="s">
        <v>3806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6363</v>
      </c>
      <c r="C307" s="777" t="s">
        <v>3798</v>
      </c>
      <c r="D307" s="761" t="s">
        <v>6322</v>
      </c>
      <c r="E307" s="773">
        <v>7000.0</v>
      </c>
      <c r="F307" s="761" t="s">
        <v>1198</v>
      </c>
      <c r="G307" s="761" t="s">
        <v>18</v>
      </c>
      <c r="H307" s="761" t="s">
        <v>29</v>
      </c>
      <c r="I307" s="761" t="s">
        <v>162</v>
      </c>
      <c r="J307" s="771">
        <v>44218.0</v>
      </c>
      <c r="K307" s="778" t="s">
        <v>3806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6364</v>
      </c>
      <c r="C308" s="761" t="s">
        <v>3798</v>
      </c>
      <c r="D308" s="761" t="s">
        <v>6321</v>
      </c>
      <c r="E308" s="773">
        <v>0.0</v>
      </c>
      <c r="F308" s="761" t="s">
        <v>4040</v>
      </c>
      <c r="G308" s="761" t="s">
        <v>95</v>
      </c>
      <c r="H308" s="761" t="s">
        <v>29</v>
      </c>
      <c r="I308" s="761" t="s">
        <v>3641</v>
      </c>
      <c r="J308" s="771">
        <v>44165.0</v>
      </c>
      <c r="K308" s="778" t="s">
        <v>3806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6365</v>
      </c>
      <c r="C309" s="777" t="s">
        <v>3798</v>
      </c>
      <c r="D309" s="761" t="s">
        <v>2539</v>
      </c>
      <c r="E309" s="773">
        <v>299695.62</v>
      </c>
      <c r="F309" s="761" t="s">
        <v>4350</v>
      </c>
      <c r="G309" s="761" t="s">
        <v>95</v>
      </c>
      <c r="H309" s="761" t="s">
        <v>29</v>
      </c>
      <c r="I309" s="761" t="s">
        <v>4065</v>
      </c>
      <c r="J309" s="771">
        <v>44195.0</v>
      </c>
      <c r="K309" s="778" t="s">
        <v>3814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6323</v>
      </c>
      <c r="C310" s="777" t="s">
        <v>3798</v>
      </c>
      <c r="D310" s="761" t="s">
        <v>2539</v>
      </c>
      <c r="E310" s="773">
        <v>203869.45</v>
      </c>
      <c r="F310" s="761" t="s">
        <v>5037</v>
      </c>
      <c r="G310" s="761" t="s">
        <v>2531</v>
      </c>
      <c r="H310" s="761" t="s">
        <v>29</v>
      </c>
      <c r="I310" s="761" t="s">
        <v>2531</v>
      </c>
      <c r="J310" s="771">
        <v>43749.0</v>
      </c>
      <c r="K310" s="778" t="s">
        <v>4184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2963</v>
      </c>
      <c r="C311" s="777" t="s">
        <v>2528</v>
      </c>
      <c r="D311" s="761" t="s">
        <v>6322</v>
      </c>
      <c r="E311" s="773">
        <v>1000.0</v>
      </c>
      <c r="F311" s="761" t="s">
        <v>2962</v>
      </c>
      <c r="G311" s="771" t="s">
        <v>2531</v>
      </c>
      <c r="H311" s="771" t="s">
        <v>29</v>
      </c>
      <c r="I311" s="771" t="s">
        <v>2532</v>
      </c>
      <c r="J311" s="771">
        <v>43703.0</v>
      </c>
      <c r="K311" s="774" t="s">
        <v>4184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3497</v>
      </c>
      <c r="C312" s="777" t="s">
        <v>2528</v>
      </c>
      <c r="D312" s="761" t="s">
        <v>6322</v>
      </c>
      <c r="E312" s="773">
        <v>10000.0</v>
      </c>
      <c r="F312" s="761" t="s">
        <v>3496</v>
      </c>
      <c r="G312" s="771" t="s">
        <v>2531</v>
      </c>
      <c r="H312" s="771" t="s">
        <v>29</v>
      </c>
      <c r="I312" s="771" t="s">
        <v>2532</v>
      </c>
      <c r="J312" s="771">
        <v>43717.0</v>
      </c>
      <c r="K312" s="774" t="s">
        <v>4184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6323</v>
      </c>
      <c r="C313" s="761" t="s">
        <v>3798</v>
      </c>
      <c r="D313" s="761" t="s">
        <v>6321</v>
      </c>
      <c r="E313" s="773">
        <v>0.0</v>
      </c>
      <c r="F313" s="761" t="s">
        <v>5037</v>
      </c>
      <c r="G313" s="761" t="s">
        <v>2531</v>
      </c>
      <c r="H313" s="761" t="s">
        <v>29</v>
      </c>
      <c r="I313" s="761" t="s">
        <v>2531</v>
      </c>
      <c r="J313" s="771">
        <v>43749.0</v>
      </c>
      <c r="K313" s="778" t="s">
        <v>4184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6328</v>
      </c>
      <c r="C314" s="761" t="s">
        <v>3798</v>
      </c>
      <c r="D314" s="761" t="s">
        <v>6321</v>
      </c>
      <c r="E314" s="773">
        <v>0.0</v>
      </c>
      <c r="F314" s="761" t="s">
        <v>5100</v>
      </c>
      <c r="G314" s="761" t="s">
        <v>2531</v>
      </c>
      <c r="H314" s="761" t="s">
        <v>29</v>
      </c>
      <c r="I314" s="761" t="s">
        <v>2531</v>
      </c>
      <c r="J314" s="771">
        <v>44225.0</v>
      </c>
      <c r="K314" s="778" t="s">
        <v>3806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3534</v>
      </c>
      <c r="C315" s="777" t="s">
        <v>2528</v>
      </c>
      <c r="D315" s="761" t="s">
        <v>6322</v>
      </c>
      <c r="E315" s="773">
        <v>29853.44</v>
      </c>
      <c r="F315" s="761" t="s">
        <v>3533</v>
      </c>
      <c r="G315" s="771" t="s">
        <v>2531</v>
      </c>
      <c r="H315" s="771" t="s">
        <v>29</v>
      </c>
      <c r="I315" s="771" t="s">
        <v>2544</v>
      </c>
      <c r="J315" s="771">
        <v>43822.0</v>
      </c>
      <c r="K315" s="774" t="s">
        <v>3814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3563</v>
      </c>
      <c r="C316" s="777" t="s">
        <v>2528</v>
      </c>
      <c r="D316" s="761" t="s">
        <v>6322</v>
      </c>
      <c r="E316" s="773">
        <v>3500.0</v>
      </c>
      <c r="F316" s="761" t="s">
        <v>3562</v>
      </c>
      <c r="G316" s="771" t="s">
        <v>18</v>
      </c>
      <c r="H316" s="771" t="s">
        <v>170</v>
      </c>
      <c r="I316" s="771" t="s">
        <v>191</v>
      </c>
      <c r="J316" s="771">
        <v>44273.0</v>
      </c>
      <c r="K316" s="774" t="s">
        <v>3806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3037</v>
      </c>
      <c r="C317" s="777" t="s">
        <v>2528</v>
      </c>
      <c r="D317" s="761" t="s">
        <v>6322</v>
      </c>
      <c r="E317" s="773">
        <v>193917.59</v>
      </c>
      <c r="F317" s="761" t="s">
        <v>3036</v>
      </c>
      <c r="G317" s="771" t="s">
        <v>2531</v>
      </c>
      <c r="H317" s="771" t="s">
        <v>29</v>
      </c>
      <c r="I317" s="771" t="s">
        <v>2544</v>
      </c>
      <c r="J317" s="771">
        <v>43559.0</v>
      </c>
      <c r="K317" s="774" t="s">
        <v>4184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2543</v>
      </c>
      <c r="C318" s="777" t="s">
        <v>2528</v>
      </c>
      <c r="D318" s="761" t="s">
        <v>6322</v>
      </c>
      <c r="E318" s="773">
        <v>10000.0</v>
      </c>
      <c r="F318" s="761" t="s">
        <v>2542</v>
      </c>
      <c r="G318" s="771" t="s">
        <v>2531</v>
      </c>
      <c r="H318" s="771" t="s">
        <v>29</v>
      </c>
      <c r="I318" s="771" t="s">
        <v>2544</v>
      </c>
      <c r="J318" s="771">
        <v>43874.0</v>
      </c>
      <c r="K318" s="774" t="s">
        <v>3806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2629</v>
      </c>
      <c r="C319" s="761" t="s">
        <v>2528</v>
      </c>
      <c r="D319" s="761" t="s">
        <v>6321</v>
      </c>
      <c r="E319" s="773">
        <v>72.06</v>
      </c>
      <c r="F319" s="761" t="s">
        <v>2628</v>
      </c>
      <c r="G319" s="771" t="s">
        <v>2531</v>
      </c>
      <c r="H319" s="771" t="s">
        <v>29</v>
      </c>
      <c r="I319" s="771" t="s">
        <v>2544</v>
      </c>
      <c r="J319" s="771">
        <v>43685.0</v>
      </c>
      <c r="K319" s="774" t="s">
        <v>4184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2644</v>
      </c>
      <c r="C320" s="761" t="s">
        <v>2528</v>
      </c>
      <c r="D320" s="761" t="s">
        <v>6321</v>
      </c>
      <c r="E320" s="773">
        <v>295.22</v>
      </c>
      <c r="F320" s="761" t="s">
        <v>2643</v>
      </c>
      <c r="G320" s="771" t="s">
        <v>18</v>
      </c>
      <c r="H320" s="771" t="s">
        <v>29</v>
      </c>
      <c r="I320" s="771" t="s">
        <v>366</v>
      </c>
      <c r="J320" s="771">
        <v>43382.0</v>
      </c>
      <c r="K320" s="774" t="s">
        <v>3818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2696</v>
      </c>
      <c r="C321" s="761" t="s">
        <v>2528</v>
      </c>
      <c r="D321" s="761" t="s">
        <v>6321</v>
      </c>
      <c r="E321" s="773">
        <v>47.86</v>
      </c>
      <c r="F321" s="761" t="s">
        <v>2695</v>
      </c>
      <c r="G321" s="771" t="s">
        <v>2531</v>
      </c>
      <c r="H321" s="771" t="s">
        <v>29</v>
      </c>
      <c r="I321" s="771" t="s">
        <v>2532</v>
      </c>
      <c r="J321" s="771">
        <v>43665.0</v>
      </c>
      <c r="K321" s="774" t="s">
        <v>4184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3055</v>
      </c>
      <c r="C322" s="761" t="s">
        <v>2528</v>
      </c>
      <c r="D322" s="761" t="s">
        <v>6321</v>
      </c>
      <c r="E322" s="773"/>
      <c r="F322" s="761" t="s">
        <v>3054</v>
      </c>
      <c r="G322" s="771" t="s">
        <v>18</v>
      </c>
      <c r="H322" s="771" t="s">
        <v>29</v>
      </c>
      <c r="I322" s="771" t="s">
        <v>2785</v>
      </c>
      <c r="J322" s="771">
        <v>43515.0</v>
      </c>
      <c r="K322" s="774" t="s">
        <v>3818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3067</v>
      </c>
      <c r="C323" s="761" t="s">
        <v>2528</v>
      </c>
      <c r="D323" s="761" t="s">
        <v>6321</v>
      </c>
      <c r="E323" s="773">
        <v>4170.42</v>
      </c>
      <c r="F323" s="761" t="s">
        <v>3066</v>
      </c>
      <c r="G323" s="771" t="s">
        <v>2531</v>
      </c>
      <c r="H323" s="771" t="s">
        <v>29</v>
      </c>
      <c r="I323" s="771" t="s">
        <v>2544</v>
      </c>
      <c r="J323" s="771">
        <v>43664.0</v>
      </c>
      <c r="K323" s="774" t="s">
        <v>4184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2772</v>
      </c>
      <c r="C324" s="761" t="s">
        <v>2528</v>
      </c>
      <c r="D324" s="761" t="s">
        <v>6321</v>
      </c>
      <c r="E324" s="773">
        <v>6.32</v>
      </c>
      <c r="F324" s="761" t="s">
        <v>2771</v>
      </c>
      <c r="G324" s="771" t="s">
        <v>2531</v>
      </c>
      <c r="H324" s="771" t="s">
        <v>29</v>
      </c>
      <c r="I324" s="771" t="s">
        <v>2532</v>
      </c>
      <c r="J324" s="771" t="s">
        <v>2581</v>
      </c>
      <c r="K324" s="774" t="s">
        <v>3806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3427</v>
      </c>
      <c r="C325" s="761" t="s">
        <v>2528</v>
      </c>
      <c r="D325" s="761" t="s">
        <v>6321</v>
      </c>
      <c r="E325" s="773">
        <v>242.83</v>
      </c>
      <c r="F325" s="761" t="s">
        <v>3426</v>
      </c>
      <c r="G325" s="771" t="s">
        <v>2531</v>
      </c>
      <c r="H325" s="771" t="s">
        <v>29</v>
      </c>
      <c r="I325" s="771" t="s">
        <v>2532</v>
      </c>
      <c r="J325" s="771">
        <v>43675.0</v>
      </c>
      <c r="K325" s="774" t="s">
        <v>4184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3265</v>
      </c>
      <c r="C326" s="777" t="s">
        <v>2528</v>
      </c>
      <c r="D326" s="761" t="s">
        <v>2539</v>
      </c>
      <c r="E326" s="773">
        <v>57000.0</v>
      </c>
      <c r="F326" s="761" t="s">
        <v>3264</v>
      </c>
      <c r="G326" s="771" t="s">
        <v>2531</v>
      </c>
      <c r="H326" s="771" t="s">
        <v>29</v>
      </c>
      <c r="I326" s="771" t="s">
        <v>2544</v>
      </c>
      <c r="J326" s="771">
        <v>43622.0</v>
      </c>
      <c r="K326" s="774" t="s">
        <v>3814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2543</v>
      </c>
      <c r="C327" s="761" t="s">
        <v>2528</v>
      </c>
      <c r="D327" s="761" t="s">
        <v>6321</v>
      </c>
      <c r="E327" s="773">
        <v>299695.62</v>
      </c>
      <c r="F327" s="761" t="s">
        <v>2542</v>
      </c>
      <c r="G327" s="771" t="s">
        <v>2531</v>
      </c>
      <c r="H327" s="771" t="s">
        <v>29</v>
      </c>
      <c r="I327" s="771" t="s">
        <v>2544</v>
      </c>
      <c r="J327" s="771">
        <v>43874.0</v>
      </c>
      <c r="K327" s="774" t="s">
        <v>3806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2654</v>
      </c>
      <c r="C328" s="761" t="s">
        <v>2528</v>
      </c>
      <c r="D328" s="761" t="s">
        <v>6321</v>
      </c>
      <c r="E328" s="773">
        <v>29853.44</v>
      </c>
      <c r="F328" s="761" t="s">
        <v>2653</v>
      </c>
      <c r="G328" s="771" t="s">
        <v>2531</v>
      </c>
      <c r="H328" s="771" t="s">
        <v>29</v>
      </c>
      <c r="I328" s="771" t="s">
        <v>2532</v>
      </c>
      <c r="J328" s="771">
        <v>43620.0</v>
      </c>
      <c r="K328" s="774" t="s">
        <v>3814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2883</v>
      </c>
      <c r="C329" s="777" t="s">
        <v>2528</v>
      </c>
      <c r="D329" s="761" t="s">
        <v>6322</v>
      </c>
      <c r="E329" s="773">
        <v>11000.0</v>
      </c>
      <c r="F329" s="761" t="s">
        <v>2882</v>
      </c>
      <c r="G329" s="771" t="s">
        <v>18</v>
      </c>
      <c r="H329" s="771" t="s">
        <v>170</v>
      </c>
      <c r="I329" s="771" t="s">
        <v>191</v>
      </c>
      <c r="J329" s="771">
        <v>44298.0</v>
      </c>
      <c r="K329" s="774" t="s">
        <v>3806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2963</v>
      </c>
      <c r="C330" s="777" t="s">
        <v>2528</v>
      </c>
      <c r="D330" s="761" t="s">
        <v>6322</v>
      </c>
      <c r="E330" s="773">
        <v>12000.0</v>
      </c>
      <c r="F330" s="761" t="s">
        <v>2962</v>
      </c>
      <c r="G330" s="771" t="s">
        <v>2531</v>
      </c>
      <c r="H330" s="771" t="s">
        <v>29</v>
      </c>
      <c r="I330" s="771" t="s">
        <v>2532</v>
      </c>
      <c r="J330" s="771">
        <v>43703.0</v>
      </c>
      <c r="K330" s="774" t="s">
        <v>4184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2654</v>
      </c>
      <c r="C331" s="777" t="s">
        <v>2528</v>
      </c>
      <c r="D331" s="761" t="s">
        <v>2539</v>
      </c>
      <c r="E331" s="773">
        <v>162050.69</v>
      </c>
      <c r="F331" s="761" t="s">
        <v>2653</v>
      </c>
      <c r="G331" s="771" t="s">
        <v>2531</v>
      </c>
      <c r="H331" s="771" t="s">
        <v>29</v>
      </c>
      <c r="I331" s="771" t="s">
        <v>2532</v>
      </c>
      <c r="J331" s="771">
        <v>43620.0</v>
      </c>
      <c r="K331" s="774" t="s">
        <v>3814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6340</v>
      </c>
      <c r="C332" s="777" t="s">
        <v>3798</v>
      </c>
      <c r="D332" s="761" t="s">
        <v>6322</v>
      </c>
      <c r="E332" s="773">
        <v>5000.0</v>
      </c>
      <c r="F332" s="761" t="s">
        <v>4468</v>
      </c>
      <c r="G332" s="761" t="s">
        <v>2531</v>
      </c>
      <c r="H332" s="761" t="s">
        <v>29</v>
      </c>
      <c r="I332" s="761" t="s">
        <v>2531</v>
      </c>
      <c r="J332" s="771">
        <v>43901.0</v>
      </c>
      <c r="K332" s="778" t="s">
        <v>3802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6366</v>
      </c>
      <c r="C333" s="761" t="s">
        <v>3798</v>
      </c>
      <c r="D333" s="761" t="s">
        <v>6321</v>
      </c>
      <c r="E333" s="773">
        <v>0.0</v>
      </c>
      <c r="F333" s="761" t="s">
        <v>4994</v>
      </c>
      <c r="G333" s="761" t="s">
        <v>95</v>
      </c>
      <c r="H333" s="761" t="s">
        <v>29</v>
      </c>
      <c r="I333" s="761" t="s">
        <v>61</v>
      </c>
      <c r="J333" s="771">
        <v>44183.0</v>
      </c>
      <c r="K333" s="778" t="s">
        <v>3802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6366</v>
      </c>
      <c r="C334" s="777" t="s">
        <v>3798</v>
      </c>
      <c r="D334" s="761" t="s">
        <v>2539</v>
      </c>
      <c r="E334" s="773">
        <v>103154.55</v>
      </c>
      <c r="F334" s="761" t="s">
        <v>4994</v>
      </c>
      <c r="G334" s="761" t="s">
        <v>95</v>
      </c>
      <c r="H334" s="761" t="s">
        <v>29</v>
      </c>
      <c r="I334" s="761" t="s">
        <v>61</v>
      </c>
      <c r="J334" s="771">
        <v>44183.0</v>
      </c>
      <c r="K334" s="778" t="s">
        <v>3802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2883</v>
      </c>
      <c r="C335" s="777" t="s">
        <v>2528</v>
      </c>
      <c r="D335" s="761" t="s">
        <v>6322</v>
      </c>
      <c r="E335" s="773">
        <v>100000.0</v>
      </c>
      <c r="F335" s="761" t="s">
        <v>2882</v>
      </c>
      <c r="G335" s="771" t="s">
        <v>18</v>
      </c>
      <c r="H335" s="771" t="s">
        <v>170</v>
      </c>
      <c r="I335" s="771" t="s">
        <v>191</v>
      </c>
      <c r="J335" s="771">
        <v>44298.0</v>
      </c>
      <c r="K335" s="774" t="s">
        <v>3806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2963</v>
      </c>
      <c r="C336" s="777" t="s">
        <v>2528</v>
      </c>
      <c r="D336" s="761" t="s">
        <v>6322</v>
      </c>
      <c r="E336" s="773">
        <v>9000.0</v>
      </c>
      <c r="F336" s="761" t="s">
        <v>2962</v>
      </c>
      <c r="G336" s="771" t="s">
        <v>2531</v>
      </c>
      <c r="H336" s="771" t="s">
        <v>29</v>
      </c>
      <c r="I336" s="771" t="s">
        <v>2532</v>
      </c>
      <c r="J336" s="771">
        <v>43703.0</v>
      </c>
      <c r="K336" s="774" t="s">
        <v>4184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6360</v>
      </c>
      <c r="C337" s="777" t="s">
        <v>3798</v>
      </c>
      <c r="D337" s="761" t="s">
        <v>6322</v>
      </c>
      <c r="E337" s="773">
        <v>5000.0</v>
      </c>
      <c r="F337" s="761" t="s">
        <v>5076</v>
      </c>
      <c r="G337" s="761" t="s">
        <v>95</v>
      </c>
      <c r="H337" s="761" t="s">
        <v>29</v>
      </c>
      <c r="I337" s="761" t="s">
        <v>4464</v>
      </c>
      <c r="J337" s="771">
        <v>44180.0</v>
      </c>
      <c r="K337" s="778" t="s">
        <v>3806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6367</v>
      </c>
      <c r="C338" s="761" t="s">
        <v>3798</v>
      </c>
      <c r="D338" s="761" t="s">
        <v>6321</v>
      </c>
      <c r="E338" s="773">
        <v>0.0</v>
      </c>
      <c r="F338" s="761" t="s">
        <v>4742</v>
      </c>
      <c r="G338" s="761" t="s">
        <v>95</v>
      </c>
      <c r="H338" s="761" t="s">
        <v>1800</v>
      </c>
      <c r="I338" s="761" t="s">
        <v>6236</v>
      </c>
      <c r="J338" s="771">
        <v>44246.0</v>
      </c>
      <c r="K338" s="778" t="s">
        <v>3802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3022</v>
      </c>
      <c r="C339" s="777" t="s">
        <v>2528</v>
      </c>
      <c r="D339" s="761" t="s">
        <v>6322</v>
      </c>
      <c r="E339" s="773">
        <v>150895.05</v>
      </c>
      <c r="F339" s="761" t="s">
        <v>3021</v>
      </c>
      <c r="G339" s="771" t="s">
        <v>2531</v>
      </c>
      <c r="H339" s="771" t="s">
        <v>29</v>
      </c>
      <c r="I339" s="771" t="s">
        <v>2532</v>
      </c>
      <c r="J339" s="771">
        <v>43605.0</v>
      </c>
      <c r="K339" s="774" t="s">
        <v>3814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6367</v>
      </c>
      <c r="C340" s="777" t="s">
        <v>3798</v>
      </c>
      <c r="D340" s="761" t="s">
        <v>2539</v>
      </c>
      <c r="E340" s="773">
        <v>263682.77</v>
      </c>
      <c r="F340" s="761" t="s">
        <v>4742</v>
      </c>
      <c r="G340" s="761" t="s">
        <v>95</v>
      </c>
      <c r="H340" s="761" t="s">
        <v>1800</v>
      </c>
      <c r="I340" s="761" t="s">
        <v>6236</v>
      </c>
      <c r="J340" s="771">
        <v>44246.0</v>
      </c>
      <c r="K340" s="778" t="s">
        <v>3802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3037</v>
      </c>
      <c r="C341" s="777" t="s">
        <v>2528</v>
      </c>
      <c r="D341" s="761" t="s">
        <v>6322</v>
      </c>
      <c r="E341" s="773">
        <v>54000.0</v>
      </c>
      <c r="F341" s="761" t="s">
        <v>3036</v>
      </c>
      <c r="G341" s="771" t="s">
        <v>2531</v>
      </c>
      <c r="H341" s="771" t="s">
        <v>29</v>
      </c>
      <c r="I341" s="771" t="s">
        <v>2544</v>
      </c>
      <c r="J341" s="771">
        <v>43559.0</v>
      </c>
      <c r="K341" s="774" t="s">
        <v>4184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6368</v>
      </c>
      <c r="C342" s="777" t="s">
        <v>3798</v>
      </c>
      <c r="D342" s="761" t="s">
        <v>2539</v>
      </c>
      <c r="E342" s="773">
        <v>10000.0</v>
      </c>
      <c r="F342" s="761" t="s">
        <v>4018</v>
      </c>
      <c r="G342" s="761" t="s">
        <v>95</v>
      </c>
      <c r="H342" s="761" t="s">
        <v>29</v>
      </c>
      <c r="I342" s="761" t="s">
        <v>3641</v>
      </c>
      <c r="J342" s="771">
        <v>44228.0</v>
      </c>
      <c r="K342" s="778" t="s">
        <v>3802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3393</v>
      </c>
      <c r="C343" s="777" t="s">
        <v>2528</v>
      </c>
      <c r="D343" s="761" t="s">
        <v>6322</v>
      </c>
      <c r="E343" s="773">
        <v>18500.0</v>
      </c>
      <c r="F343" s="761" t="s">
        <v>3392</v>
      </c>
      <c r="G343" s="771" t="s">
        <v>18</v>
      </c>
      <c r="H343" s="771" t="s">
        <v>170</v>
      </c>
      <c r="I343" s="771" t="s">
        <v>191</v>
      </c>
      <c r="J343" s="771">
        <v>44279.0</v>
      </c>
      <c r="K343" s="774" t="s">
        <v>3806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3434</v>
      </c>
      <c r="C344" s="761" t="s">
        <v>2528</v>
      </c>
      <c r="D344" s="761" t="s">
        <v>6321</v>
      </c>
      <c r="E344" s="773">
        <v>19321.39</v>
      </c>
      <c r="F344" s="761" t="s">
        <v>6356</v>
      </c>
      <c r="G344" s="771" t="s">
        <v>18</v>
      </c>
      <c r="H344" s="771" t="s">
        <v>170</v>
      </c>
      <c r="I344" s="771" t="s">
        <v>171</v>
      </c>
      <c r="J344" s="771">
        <v>44278.0</v>
      </c>
      <c r="K344" s="774" t="s">
        <v>3806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2963</v>
      </c>
      <c r="C345" s="777" t="s">
        <v>2528</v>
      </c>
      <c r="D345" s="761" t="s">
        <v>6322</v>
      </c>
      <c r="E345" s="773">
        <v>103664.69</v>
      </c>
      <c r="F345" s="761" t="s">
        <v>2962</v>
      </c>
      <c r="G345" s="771" t="s">
        <v>2531</v>
      </c>
      <c r="H345" s="771" t="s">
        <v>29</v>
      </c>
      <c r="I345" s="771" t="s">
        <v>2532</v>
      </c>
      <c r="J345" s="771">
        <v>43703.0</v>
      </c>
      <c r="K345" s="774" t="s">
        <v>4184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3250</v>
      </c>
      <c r="C346" s="777" t="s">
        <v>2528</v>
      </c>
      <c r="D346" s="761" t="s">
        <v>6322</v>
      </c>
      <c r="E346" s="773">
        <v>11000.0</v>
      </c>
      <c r="F346" s="761" t="s">
        <v>3249</v>
      </c>
      <c r="G346" s="771" t="s">
        <v>2531</v>
      </c>
      <c r="H346" s="771" t="s">
        <v>29</v>
      </c>
      <c r="I346" s="771" t="s">
        <v>2532</v>
      </c>
      <c r="J346" s="771">
        <v>43873.0</v>
      </c>
      <c r="K346" s="774" t="s">
        <v>3806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3310</v>
      </c>
      <c r="C347" s="761" t="s">
        <v>2528</v>
      </c>
      <c r="D347" s="761" t="s">
        <v>6321</v>
      </c>
      <c r="E347" s="773">
        <v>797.3</v>
      </c>
      <c r="F347" s="761" t="s">
        <v>3309</v>
      </c>
      <c r="G347" s="771" t="s">
        <v>2531</v>
      </c>
      <c r="H347" s="771" t="s">
        <v>29</v>
      </c>
      <c r="I347" s="771" t="s">
        <v>2532</v>
      </c>
      <c r="J347" s="771">
        <v>43710.0</v>
      </c>
      <c r="K347" s="774" t="s">
        <v>4184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3128</v>
      </c>
      <c r="C348" s="777" t="s">
        <v>2528</v>
      </c>
      <c r="D348" s="761" t="s">
        <v>2539</v>
      </c>
      <c r="E348" s="788">
        <v>151479.55</v>
      </c>
      <c r="F348" s="761" t="s">
        <v>3127</v>
      </c>
      <c r="G348" s="771" t="s">
        <v>2531</v>
      </c>
      <c r="H348" s="771" t="s">
        <v>29</v>
      </c>
      <c r="I348" s="771" t="s">
        <v>2532</v>
      </c>
      <c r="J348" s="771">
        <v>43732.0</v>
      </c>
      <c r="K348" s="774" t="s">
        <v>4184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2570</v>
      </c>
      <c r="C349" s="777" t="s">
        <v>2528</v>
      </c>
      <c r="D349" s="761" t="s">
        <v>2539</v>
      </c>
      <c r="E349" s="773">
        <v>405479.42</v>
      </c>
      <c r="F349" s="761" t="s">
        <v>2569</v>
      </c>
      <c r="G349" s="771" t="s">
        <v>2531</v>
      </c>
      <c r="H349" s="771" t="s">
        <v>29</v>
      </c>
      <c r="I349" s="771" t="s">
        <v>2532</v>
      </c>
      <c r="J349" s="771">
        <v>43684.0</v>
      </c>
      <c r="K349" s="774" t="s">
        <v>4184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3064</v>
      </c>
      <c r="C350" s="777" t="s">
        <v>2528</v>
      </c>
      <c r="D350" s="761" t="s">
        <v>6322</v>
      </c>
      <c r="E350" s="773">
        <v>70000.0</v>
      </c>
      <c r="F350" s="761" t="s">
        <v>3063</v>
      </c>
      <c r="G350" s="771" t="s">
        <v>18</v>
      </c>
      <c r="H350" s="771" t="s">
        <v>170</v>
      </c>
      <c r="I350" s="771" t="s">
        <v>191</v>
      </c>
      <c r="J350" s="771">
        <v>44278.0</v>
      </c>
      <c r="K350" s="774" t="s">
        <v>3802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3250</v>
      </c>
      <c r="C351" s="777" t="s">
        <v>2528</v>
      </c>
      <c r="D351" s="761" t="s">
        <v>6322</v>
      </c>
      <c r="E351" s="773">
        <v>15000.0</v>
      </c>
      <c r="F351" s="761" t="s">
        <v>3249</v>
      </c>
      <c r="G351" s="771" t="s">
        <v>2531</v>
      </c>
      <c r="H351" s="771" t="s">
        <v>29</v>
      </c>
      <c r="I351" s="771" t="s">
        <v>2532</v>
      </c>
      <c r="J351" s="771">
        <v>43873.0</v>
      </c>
      <c r="K351" s="774" t="s">
        <v>3806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3477</v>
      </c>
      <c r="C352" s="761" t="s">
        <v>2528</v>
      </c>
      <c r="D352" s="761" t="s">
        <v>6321</v>
      </c>
      <c r="E352" s="773">
        <v>13320.06</v>
      </c>
      <c r="F352" s="761" t="s">
        <v>3476</v>
      </c>
      <c r="G352" s="771" t="s">
        <v>2531</v>
      </c>
      <c r="H352" s="771" t="s">
        <v>29</v>
      </c>
      <c r="I352" s="771" t="s">
        <v>2532</v>
      </c>
      <c r="J352" s="771">
        <v>44041.0</v>
      </c>
      <c r="K352" s="774" t="s">
        <v>3806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2963</v>
      </c>
      <c r="C353" s="777" t="s">
        <v>2528</v>
      </c>
      <c r="D353" s="761" t="s">
        <v>6322</v>
      </c>
      <c r="E353" s="773">
        <v>15000.0</v>
      </c>
      <c r="F353" s="761" t="s">
        <v>2962</v>
      </c>
      <c r="G353" s="771" t="s">
        <v>2531</v>
      </c>
      <c r="H353" s="771" t="s">
        <v>29</v>
      </c>
      <c r="I353" s="771" t="s">
        <v>2532</v>
      </c>
      <c r="J353" s="771">
        <v>43703.0</v>
      </c>
      <c r="K353" s="774" t="s">
        <v>4184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2795</v>
      </c>
      <c r="C354" s="777" t="s">
        <v>2528</v>
      </c>
      <c r="D354" s="761" t="s">
        <v>2539</v>
      </c>
      <c r="E354" s="773">
        <v>107481.43</v>
      </c>
      <c r="F354" s="761" t="s">
        <v>2794</v>
      </c>
      <c r="G354" s="771" t="s">
        <v>2531</v>
      </c>
      <c r="H354" s="771" t="s">
        <v>29</v>
      </c>
      <c r="I354" s="771" t="s">
        <v>2531</v>
      </c>
      <c r="J354" s="771">
        <v>44118.0</v>
      </c>
      <c r="K354" s="774" t="s">
        <v>3806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2791</v>
      </c>
      <c r="C355" s="777" t="s">
        <v>2528</v>
      </c>
      <c r="D355" s="761" t="s">
        <v>2539</v>
      </c>
      <c r="E355" s="773">
        <v>89000.0</v>
      </c>
      <c r="F355" s="761" t="s">
        <v>2790</v>
      </c>
      <c r="G355" s="771" t="s">
        <v>2531</v>
      </c>
      <c r="H355" s="771" t="s">
        <v>29</v>
      </c>
      <c r="I355" s="771" t="s">
        <v>2531</v>
      </c>
      <c r="J355" s="771">
        <v>44124.0</v>
      </c>
      <c r="K355" s="774" t="s">
        <v>3806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3377</v>
      </c>
      <c r="C356" s="777" t="s">
        <v>2528</v>
      </c>
      <c r="D356" s="761" t="s">
        <v>6322</v>
      </c>
      <c r="E356" s="773">
        <v>140003.78</v>
      </c>
      <c r="F356" s="761" t="s">
        <v>2001</v>
      </c>
      <c r="G356" s="771" t="s">
        <v>18</v>
      </c>
      <c r="H356" s="771" t="s">
        <v>170</v>
      </c>
      <c r="I356" s="771" t="s">
        <v>171</v>
      </c>
      <c r="J356" s="771">
        <v>44280.0</v>
      </c>
      <c r="K356" s="774" t="s">
        <v>3806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6369</v>
      </c>
      <c r="C357" s="777" t="s">
        <v>3798</v>
      </c>
      <c r="D357" s="761" t="s">
        <v>6322</v>
      </c>
      <c r="E357" s="773">
        <v>200000.0</v>
      </c>
      <c r="F357" s="761" t="s">
        <v>3806</v>
      </c>
      <c r="G357" s="761" t="s">
        <v>95</v>
      </c>
      <c r="H357" s="761" t="s">
        <v>29</v>
      </c>
      <c r="I357" s="761" t="s">
        <v>3641</v>
      </c>
      <c r="J357" s="771">
        <v>44160.0</v>
      </c>
      <c r="K357" s="778" t="s">
        <v>3806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6370</v>
      </c>
      <c r="C358" s="761" t="s">
        <v>3798</v>
      </c>
      <c r="D358" s="761" t="s">
        <v>6321</v>
      </c>
      <c r="E358" s="773">
        <v>0.0</v>
      </c>
      <c r="F358" s="761" t="s">
        <v>4580</v>
      </c>
      <c r="G358" s="761" t="s">
        <v>18</v>
      </c>
      <c r="H358" s="761" t="s">
        <v>29</v>
      </c>
      <c r="I358" s="761" t="s">
        <v>366</v>
      </c>
      <c r="J358" s="771">
        <v>43880.0</v>
      </c>
      <c r="K358" s="778" t="s">
        <v>3818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2883</v>
      </c>
      <c r="C359" s="777" t="s">
        <v>2528</v>
      </c>
      <c r="D359" s="761" t="s">
        <v>6322</v>
      </c>
      <c r="E359" s="773">
        <v>44600.0</v>
      </c>
      <c r="F359" s="761" t="s">
        <v>2882</v>
      </c>
      <c r="G359" s="771" t="s">
        <v>18</v>
      </c>
      <c r="H359" s="771" t="s">
        <v>170</v>
      </c>
      <c r="I359" s="771" t="s">
        <v>191</v>
      </c>
      <c r="J359" s="771">
        <v>44298.0</v>
      </c>
      <c r="K359" s="774" t="s">
        <v>3806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3241</v>
      </c>
      <c r="C360" s="777" t="s">
        <v>2528</v>
      </c>
      <c r="D360" s="761" t="s">
        <v>6322</v>
      </c>
      <c r="E360" s="773">
        <v>54600.0</v>
      </c>
      <c r="F360" s="761" t="s">
        <v>1679</v>
      </c>
      <c r="G360" s="771" t="s">
        <v>18</v>
      </c>
      <c r="H360" s="771" t="s">
        <v>170</v>
      </c>
      <c r="I360" s="771" t="s">
        <v>191</v>
      </c>
      <c r="J360" s="771">
        <v>44287.0</v>
      </c>
      <c r="K360" s="774" t="s">
        <v>3814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2712</v>
      </c>
      <c r="C361" s="777" t="s">
        <v>2528</v>
      </c>
      <c r="D361" s="761" t="s">
        <v>6322</v>
      </c>
      <c r="E361" s="773">
        <v>11500.0</v>
      </c>
      <c r="F361" s="761" t="s">
        <v>464</v>
      </c>
      <c r="G361" s="771" t="s">
        <v>18</v>
      </c>
      <c r="H361" s="771" t="s">
        <v>170</v>
      </c>
      <c r="I361" s="771" t="s">
        <v>191</v>
      </c>
      <c r="J361" s="771">
        <v>44333.0</v>
      </c>
      <c r="K361" s="774" t="s">
        <v>3814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3085</v>
      </c>
      <c r="C362" s="777" t="s">
        <v>2528</v>
      </c>
      <c r="D362" s="761" t="s">
        <v>6322</v>
      </c>
      <c r="E362" s="773">
        <v>98710.87</v>
      </c>
      <c r="F362" s="761" t="s">
        <v>3084</v>
      </c>
      <c r="G362" s="771" t="s">
        <v>2531</v>
      </c>
      <c r="H362" s="771" t="s">
        <v>29</v>
      </c>
      <c r="I362" s="771" t="s">
        <v>2532</v>
      </c>
      <c r="J362" s="771">
        <v>43711.0</v>
      </c>
      <c r="K362" s="774" t="s">
        <v>4184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6342</v>
      </c>
      <c r="C363" s="777" t="s">
        <v>3798</v>
      </c>
      <c r="D363" s="761" t="s">
        <v>6322</v>
      </c>
      <c r="E363" s="773">
        <v>10000.0</v>
      </c>
      <c r="F363" s="761" t="s">
        <v>4605</v>
      </c>
      <c r="G363" s="761" t="s">
        <v>2531</v>
      </c>
      <c r="H363" s="761" t="s">
        <v>29</v>
      </c>
      <c r="I363" s="761" t="s">
        <v>2531</v>
      </c>
      <c r="J363" s="796">
        <v>43717.0</v>
      </c>
      <c r="K363" s="778" t="s">
        <v>4184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3085</v>
      </c>
      <c r="C364" s="777" t="s">
        <v>2528</v>
      </c>
      <c r="D364" s="761" t="s">
        <v>2539</v>
      </c>
      <c r="E364" s="773">
        <v>1330000.0</v>
      </c>
      <c r="F364" s="761" t="s">
        <v>3084</v>
      </c>
      <c r="G364" s="771" t="s">
        <v>2531</v>
      </c>
      <c r="H364" s="771" t="s">
        <v>29</v>
      </c>
      <c r="I364" s="771" t="s">
        <v>2532</v>
      </c>
      <c r="J364" s="771">
        <v>43711.0</v>
      </c>
      <c r="K364" s="774" t="s">
        <v>4184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6371</v>
      </c>
      <c r="C365" s="777" t="s">
        <v>3798</v>
      </c>
      <c r="D365" s="761" t="s">
        <v>6322</v>
      </c>
      <c r="E365" s="773">
        <v>15000.0</v>
      </c>
      <c r="F365" s="761" t="s">
        <v>5249</v>
      </c>
      <c r="G365" s="761" t="s">
        <v>18</v>
      </c>
      <c r="H365" s="761" t="s">
        <v>19</v>
      </c>
      <c r="I365" s="761" t="s">
        <v>250</v>
      </c>
      <c r="J365" s="771">
        <v>44291.0</v>
      </c>
      <c r="K365" s="778" t="s">
        <v>3818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3393</v>
      </c>
      <c r="C366" s="777" t="s">
        <v>2528</v>
      </c>
      <c r="D366" s="761" t="s">
        <v>6322</v>
      </c>
      <c r="E366" s="773">
        <v>10000.0</v>
      </c>
      <c r="F366" s="761" t="s">
        <v>3392</v>
      </c>
      <c r="G366" s="771" t="s">
        <v>18</v>
      </c>
      <c r="H366" s="771" t="s">
        <v>170</v>
      </c>
      <c r="I366" s="771" t="s">
        <v>191</v>
      </c>
      <c r="J366" s="771">
        <v>44279.0</v>
      </c>
      <c r="K366" s="774" t="s">
        <v>3806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3098</v>
      </c>
      <c r="C367" s="777" t="s">
        <v>2528</v>
      </c>
      <c r="D367" s="761" t="s">
        <v>6322</v>
      </c>
      <c r="E367" s="773">
        <v>7000.0</v>
      </c>
      <c r="F367" s="761" t="s">
        <v>3097</v>
      </c>
      <c r="G367" s="771" t="s">
        <v>18</v>
      </c>
      <c r="H367" s="771" t="s">
        <v>170</v>
      </c>
      <c r="I367" s="771" t="s">
        <v>191</v>
      </c>
      <c r="J367" s="771">
        <v>44280.0</v>
      </c>
      <c r="K367" s="774" t="s">
        <v>3806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2648</v>
      </c>
      <c r="C368" s="777" t="s">
        <v>2528</v>
      </c>
      <c r="D368" s="761" t="s">
        <v>6322</v>
      </c>
      <c r="E368" s="773">
        <v>15000.0</v>
      </c>
      <c r="F368" s="761" t="s">
        <v>2647</v>
      </c>
      <c r="G368" s="771" t="s">
        <v>18</v>
      </c>
      <c r="H368" s="771" t="s">
        <v>170</v>
      </c>
      <c r="I368" s="771" t="s">
        <v>191</v>
      </c>
      <c r="J368" s="771">
        <v>44295.0</v>
      </c>
      <c r="K368" s="774" t="s">
        <v>3802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3022</v>
      </c>
      <c r="C369" s="777" t="s">
        <v>2528</v>
      </c>
      <c r="D369" s="761" t="s">
        <v>6322</v>
      </c>
      <c r="E369" s="773">
        <v>10000.0</v>
      </c>
      <c r="F369" s="761" t="s">
        <v>3021</v>
      </c>
      <c r="G369" s="771" t="s">
        <v>2531</v>
      </c>
      <c r="H369" s="771" t="s">
        <v>29</v>
      </c>
      <c r="I369" s="771" t="s">
        <v>2532</v>
      </c>
      <c r="J369" s="771">
        <v>43605.0</v>
      </c>
      <c r="K369" s="774" t="s">
        <v>3814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3037</v>
      </c>
      <c r="C370" s="777" t="s">
        <v>2528</v>
      </c>
      <c r="D370" s="761" t="s">
        <v>2539</v>
      </c>
      <c r="E370" s="773">
        <v>4300.0</v>
      </c>
      <c r="F370" s="761" t="s">
        <v>3036</v>
      </c>
      <c r="G370" s="771" t="s">
        <v>2531</v>
      </c>
      <c r="H370" s="771" t="s">
        <v>29</v>
      </c>
      <c r="I370" s="771" t="s">
        <v>2544</v>
      </c>
      <c r="J370" s="771">
        <v>43559.0</v>
      </c>
      <c r="K370" s="774" t="s">
        <v>4184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3197</v>
      </c>
      <c r="C371" s="777" t="s">
        <v>2528</v>
      </c>
      <c r="D371" s="761" t="s">
        <v>6322</v>
      </c>
      <c r="E371" s="773">
        <v>50000.0</v>
      </c>
      <c r="F371" s="761" t="s">
        <v>3196</v>
      </c>
      <c r="G371" s="771" t="s">
        <v>18</v>
      </c>
      <c r="H371" s="771" t="s">
        <v>170</v>
      </c>
      <c r="I371" s="771" t="s">
        <v>191</v>
      </c>
      <c r="J371" s="771">
        <v>44322.0</v>
      </c>
      <c r="K371" s="774" t="s">
        <v>3806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3040</v>
      </c>
      <c r="C372" s="777" t="s">
        <v>2528</v>
      </c>
      <c r="D372" s="761" t="s">
        <v>6322</v>
      </c>
      <c r="E372" s="773">
        <v>0.0</v>
      </c>
      <c r="F372" s="761" t="s">
        <v>3039</v>
      </c>
      <c r="G372" s="771" t="s">
        <v>18</v>
      </c>
      <c r="H372" s="771" t="s">
        <v>170</v>
      </c>
      <c r="I372" s="771" t="s">
        <v>2616</v>
      </c>
      <c r="J372" s="771">
        <v>44266.0</v>
      </c>
      <c r="K372" s="774" t="s">
        <v>3814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2963</v>
      </c>
      <c r="C373" s="777" t="s">
        <v>2528</v>
      </c>
      <c r="D373" s="761" t="s">
        <v>6322</v>
      </c>
      <c r="E373" s="773">
        <v>40000.0</v>
      </c>
      <c r="F373" s="761" t="s">
        <v>2962</v>
      </c>
      <c r="G373" s="771" t="s">
        <v>2531</v>
      </c>
      <c r="H373" s="771" t="s">
        <v>29</v>
      </c>
      <c r="I373" s="771" t="s">
        <v>2532</v>
      </c>
      <c r="J373" s="771">
        <v>43703.0</v>
      </c>
      <c r="K373" s="774" t="s">
        <v>4184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3037</v>
      </c>
      <c r="C374" s="777" t="s">
        <v>2528</v>
      </c>
      <c r="D374" s="761" t="s">
        <v>6322</v>
      </c>
      <c r="E374" s="773">
        <v>17000.0</v>
      </c>
      <c r="F374" s="761" t="s">
        <v>3036</v>
      </c>
      <c r="G374" s="771" t="s">
        <v>2531</v>
      </c>
      <c r="H374" s="771" t="s">
        <v>29</v>
      </c>
      <c r="I374" s="771" t="s">
        <v>2544</v>
      </c>
      <c r="J374" s="771">
        <v>43559.0</v>
      </c>
      <c r="K374" s="774" t="s">
        <v>4184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3197</v>
      </c>
      <c r="C375" s="777" t="s">
        <v>2528</v>
      </c>
      <c r="D375" s="761" t="s">
        <v>6322</v>
      </c>
      <c r="E375" s="773">
        <v>40000.0</v>
      </c>
      <c r="F375" s="761" t="s">
        <v>3196</v>
      </c>
      <c r="G375" s="771" t="s">
        <v>18</v>
      </c>
      <c r="H375" s="771" t="s">
        <v>170</v>
      </c>
      <c r="I375" s="771" t="s">
        <v>191</v>
      </c>
      <c r="J375" s="771">
        <v>44322.0</v>
      </c>
      <c r="K375" s="774" t="s">
        <v>3806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3422</v>
      </c>
      <c r="C376" s="777" t="s">
        <v>2528</v>
      </c>
      <c r="D376" s="761" t="s">
        <v>6322</v>
      </c>
      <c r="E376" s="773">
        <v>150000.0</v>
      </c>
      <c r="F376" s="761" t="s">
        <v>3421</v>
      </c>
      <c r="G376" s="771" t="s">
        <v>18</v>
      </c>
      <c r="H376" s="771" t="s">
        <v>170</v>
      </c>
      <c r="I376" s="771" t="s">
        <v>191</v>
      </c>
      <c r="J376" s="771">
        <v>44319.0</v>
      </c>
      <c r="K376" s="774" t="s">
        <v>3806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3022</v>
      </c>
      <c r="C377" s="777" t="s">
        <v>2528</v>
      </c>
      <c r="D377" s="761" t="s">
        <v>6322</v>
      </c>
      <c r="E377" s="773">
        <v>280000.0</v>
      </c>
      <c r="F377" s="761" t="s">
        <v>3021</v>
      </c>
      <c r="G377" s="771" t="s">
        <v>2531</v>
      </c>
      <c r="H377" s="771" t="s">
        <v>29</v>
      </c>
      <c r="I377" s="771" t="s">
        <v>2532</v>
      </c>
      <c r="J377" s="771">
        <v>43605.0</v>
      </c>
      <c r="K377" s="774" t="s">
        <v>3814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3459</v>
      </c>
      <c r="C378" s="777" t="s">
        <v>2528</v>
      </c>
      <c r="D378" s="761" t="s">
        <v>6322</v>
      </c>
      <c r="E378" s="773">
        <v>2000.0</v>
      </c>
      <c r="F378" s="761" t="s">
        <v>2155</v>
      </c>
      <c r="G378" s="771" t="s">
        <v>18</v>
      </c>
      <c r="H378" s="771" t="s">
        <v>170</v>
      </c>
      <c r="I378" s="771" t="s">
        <v>171</v>
      </c>
      <c r="J378" s="771">
        <v>44280.0</v>
      </c>
      <c r="K378" s="774" t="s">
        <v>3802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3624</v>
      </c>
      <c r="C379" s="777" t="s">
        <v>3613</v>
      </c>
      <c r="D379" s="761" t="s">
        <v>2539</v>
      </c>
      <c r="E379" s="773">
        <v>57300.0</v>
      </c>
      <c r="F379" s="761" t="s">
        <v>3623</v>
      </c>
      <c r="G379" s="771" t="s">
        <v>18</v>
      </c>
      <c r="H379" s="771" t="s">
        <v>29</v>
      </c>
      <c r="I379" s="771" t="s">
        <v>3625</v>
      </c>
      <c r="J379" s="771">
        <v>43759.0</v>
      </c>
      <c r="K379" s="774" t="s">
        <v>5206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3255</v>
      </c>
      <c r="C380" s="777" t="s">
        <v>2528</v>
      </c>
      <c r="D380" s="761" t="s">
        <v>6322</v>
      </c>
      <c r="E380" s="773">
        <v>13000.0</v>
      </c>
      <c r="F380" s="761" t="s">
        <v>1697</v>
      </c>
      <c r="G380" s="771" t="s">
        <v>18</v>
      </c>
      <c r="H380" s="771" t="s">
        <v>170</v>
      </c>
      <c r="I380" s="771" t="s">
        <v>171</v>
      </c>
      <c r="J380" s="771">
        <v>44322.0</v>
      </c>
      <c r="K380" s="774" t="s">
        <v>3806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6360</v>
      </c>
      <c r="C381" s="777" t="s">
        <v>3798</v>
      </c>
      <c r="D381" s="761" t="s">
        <v>6322</v>
      </c>
      <c r="E381" s="773">
        <v>50000.0</v>
      </c>
      <c r="F381" s="761" t="s">
        <v>5076</v>
      </c>
      <c r="G381" s="761" t="s">
        <v>95</v>
      </c>
      <c r="H381" s="761" t="s">
        <v>29</v>
      </c>
      <c r="I381" s="761" t="s">
        <v>4464</v>
      </c>
      <c r="J381" s="794">
        <v>44180.0</v>
      </c>
      <c r="K381" s="778" t="s">
        <v>3806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2828</v>
      </c>
      <c r="C382" s="777" t="s">
        <v>2528</v>
      </c>
      <c r="D382" s="761" t="s">
        <v>6322</v>
      </c>
      <c r="E382" s="773">
        <v>40000.0</v>
      </c>
      <c r="F382" s="761" t="s">
        <v>756</v>
      </c>
      <c r="G382" s="771" t="s">
        <v>18</v>
      </c>
      <c r="H382" s="771" t="s">
        <v>170</v>
      </c>
      <c r="I382" s="771" t="s">
        <v>171</v>
      </c>
      <c r="J382" s="771">
        <v>44321.0</v>
      </c>
      <c r="K382" s="774" t="s">
        <v>3806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3255</v>
      </c>
      <c r="C383" s="777" t="s">
        <v>2528</v>
      </c>
      <c r="D383" s="761" t="s">
        <v>6322</v>
      </c>
      <c r="E383" s="773">
        <v>10000.0</v>
      </c>
      <c r="F383" s="761" t="s">
        <v>1697</v>
      </c>
      <c r="G383" s="771" t="s">
        <v>18</v>
      </c>
      <c r="H383" s="771" t="s">
        <v>170</v>
      </c>
      <c r="I383" s="771" t="s">
        <v>171</v>
      </c>
      <c r="J383" s="771">
        <v>44322.0</v>
      </c>
      <c r="K383" s="774" t="s">
        <v>3806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2798</v>
      </c>
      <c r="C384" s="777" t="s">
        <v>2528</v>
      </c>
      <c r="D384" s="761" t="s">
        <v>6322</v>
      </c>
      <c r="E384" s="773">
        <v>31306.96</v>
      </c>
      <c r="F384" s="761" t="s">
        <v>2797</v>
      </c>
      <c r="G384" s="771" t="s">
        <v>18</v>
      </c>
      <c r="H384" s="771" t="s">
        <v>170</v>
      </c>
      <c r="I384" s="771" t="s">
        <v>171</v>
      </c>
      <c r="J384" s="771">
        <v>44328.0</v>
      </c>
      <c r="K384" s="774" t="s">
        <v>3806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2716</v>
      </c>
      <c r="C385" s="777" t="s">
        <v>2528</v>
      </c>
      <c r="D385" s="761" t="s">
        <v>6322</v>
      </c>
      <c r="E385" s="773">
        <v>9000.0</v>
      </c>
      <c r="F385" s="761" t="s">
        <v>2715</v>
      </c>
      <c r="G385" s="771" t="s">
        <v>18</v>
      </c>
      <c r="H385" s="771" t="s">
        <v>170</v>
      </c>
      <c r="I385" s="771" t="s">
        <v>2616</v>
      </c>
      <c r="J385" s="771">
        <v>44260.0</v>
      </c>
      <c r="K385" s="774" t="s">
        <v>3806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3227</v>
      </c>
      <c r="C386" s="777" t="s">
        <v>2528</v>
      </c>
      <c r="D386" s="761" t="s">
        <v>6322</v>
      </c>
      <c r="E386" s="773">
        <v>40000.0</v>
      </c>
      <c r="F386" s="761" t="s">
        <v>3226</v>
      </c>
      <c r="G386" s="771" t="s">
        <v>2531</v>
      </c>
      <c r="H386" s="771" t="s">
        <v>29</v>
      </c>
      <c r="I386" s="771" t="s">
        <v>2532</v>
      </c>
      <c r="J386" s="771">
        <v>43564.0</v>
      </c>
      <c r="K386" s="774" t="s">
        <v>3818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6372</v>
      </c>
      <c r="C387" s="777" t="s">
        <v>3798</v>
      </c>
      <c r="D387" s="761" t="s">
        <v>6322</v>
      </c>
      <c r="E387" s="773">
        <v>506343.93</v>
      </c>
      <c r="F387" s="761" t="s">
        <v>3934</v>
      </c>
      <c r="G387" s="761" t="s">
        <v>18</v>
      </c>
      <c r="H387" s="761" t="s">
        <v>19</v>
      </c>
      <c r="I387" s="761" t="s">
        <v>250</v>
      </c>
      <c r="J387" s="797">
        <v>44298.0</v>
      </c>
      <c r="K387" s="778" t="s">
        <v>3814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2976</v>
      </c>
      <c r="C388" s="777" t="s">
        <v>2528</v>
      </c>
      <c r="D388" s="761" t="s">
        <v>6322</v>
      </c>
      <c r="E388" s="773">
        <v>5000.0</v>
      </c>
      <c r="F388" s="761" t="s">
        <v>2975</v>
      </c>
      <c r="G388" s="771" t="s">
        <v>2531</v>
      </c>
      <c r="H388" s="771" t="s">
        <v>29</v>
      </c>
      <c r="I388" s="771" t="s">
        <v>2544</v>
      </c>
      <c r="J388" s="771">
        <v>43752.0</v>
      </c>
      <c r="K388" s="774" t="s">
        <v>3806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3227</v>
      </c>
      <c r="C389" s="777" t="s">
        <v>2528</v>
      </c>
      <c r="D389" s="761" t="s">
        <v>6322</v>
      </c>
      <c r="E389" s="773">
        <v>50000.0</v>
      </c>
      <c r="F389" s="761" t="s">
        <v>3226</v>
      </c>
      <c r="G389" s="771" t="s">
        <v>2531</v>
      </c>
      <c r="H389" s="771" t="s">
        <v>29</v>
      </c>
      <c r="I389" s="771" t="s">
        <v>2532</v>
      </c>
      <c r="J389" s="771">
        <v>43564.0</v>
      </c>
      <c r="K389" s="774" t="s">
        <v>3818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3072</v>
      </c>
      <c r="C390" s="777" t="s">
        <v>2528</v>
      </c>
      <c r="D390" s="761" t="s">
        <v>6322</v>
      </c>
      <c r="E390" s="773">
        <v>15000.0</v>
      </c>
      <c r="F390" s="761" t="s">
        <v>3071</v>
      </c>
      <c r="G390" s="771" t="s">
        <v>18</v>
      </c>
      <c r="H390" s="771" t="s">
        <v>170</v>
      </c>
      <c r="I390" s="771" t="s">
        <v>171</v>
      </c>
      <c r="J390" s="771">
        <v>44295.0</v>
      </c>
      <c r="K390" s="774" t="s">
        <v>3812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3220</v>
      </c>
      <c r="C391" s="777" t="s">
        <v>2528</v>
      </c>
      <c r="D391" s="761" t="s">
        <v>2539</v>
      </c>
      <c r="E391" s="773">
        <v>30000.0</v>
      </c>
      <c r="F391" s="761" t="s">
        <v>3219</v>
      </c>
      <c r="G391" s="771" t="s">
        <v>2531</v>
      </c>
      <c r="H391" s="771" t="s">
        <v>29</v>
      </c>
      <c r="I391" s="771" t="s">
        <v>2531</v>
      </c>
      <c r="J391" s="771">
        <v>44036.0</v>
      </c>
      <c r="K391" s="774" t="s">
        <v>3814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2963</v>
      </c>
      <c r="C392" s="777" t="s">
        <v>2528</v>
      </c>
      <c r="D392" s="761" t="s">
        <v>6322</v>
      </c>
      <c r="E392" s="773">
        <v>600000.0</v>
      </c>
      <c r="F392" s="761" t="s">
        <v>2962</v>
      </c>
      <c r="G392" s="771" t="s">
        <v>2531</v>
      </c>
      <c r="H392" s="771" t="s">
        <v>29</v>
      </c>
      <c r="I392" s="771" t="s">
        <v>2532</v>
      </c>
      <c r="J392" s="771">
        <v>43703.0</v>
      </c>
      <c r="K392" s="774" t="s">
        <v>4184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6359</v>
      </c>
      <c r="C393" s="777" t="s">
        <v>3798</v>
      </c>
      <c r="D393" s="761" t="s">
        <v>6322</v>
      </c>
      <c r="E393" s="773">
        <v>40000.0</v>
      </c>
      <c r="F393" s="761" t="s">
        <v>5376</v>
      </c>
      <c r="G393" s="761" t="s">
        <v>95</v>
      </c>
      <c r="H393" s="761" t="s">
        <v>29</v>
      </c>
      <c r="I393" s="761" t="s">
        <v>4065</v>
      </c>
      <c r="J393" s="771">
        <v>44134.0</v>
      </c>
      <c r="K393" s="778" t="s">
        <v>3802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6373</v>
      </c>
      <c r="C394" s="777" t="s">
        <v>3798</v>
      </c>
      <c r="D394" s="761" t="s">
        <v>2539</v>
      </c>
      <c r="E394" s="773">
        <v>15000.0</v>
      </c>
      <c r="F394" s="761" t="s">
        <v>4231</v>
      </c>
      <c r="G394" s="761" t="s">
        <v>95</v>
      </c>
      <c r="H394" s="761" t="s">
        <v>29</v>
      </c>
      <c r="I394" s="761" t="s">
        <v>4065</v>
      </c>
      <c r="J394" s="771">
        <v>44194.0</v>
      </c>
      <c r="K394" s="778" t="s">
        <v>3806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2963</v>
      </c>
      <c r="C395" s="777" t="s">
        <v>2528</v>
      </c>
      <c r="D395" s="761" t="s">
        <v>6322</v>
      </c>
      <c r="E395" s="773">
        <v>100000.0</v>
      </c>
      <c r="F395" s="761" t="s">
        <v>2962</v>
      </c>
      <c r="G395" s="771" t="s">
        <v>2531</v>
      </c>
      <c r="H395" s="771" t="s">
        <v>29</v>
      </c>
      <c r="I395" s="771" t="s">
        <v>2532</v>
      </c>
      <c r="J395" s="771">
        <v>43703.0</v>
      </c>
      <c r="K395" s="774" t="s">
        <v>4184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2566</v>
      </c>
      <c r="C396" s="777" t="s">
        <v>2528</v>
      </c>
      <c r="D396" s="761" t="s">
        <v>6322</v>
      </c>
      <c r="E396" s="773">
        <v>5000.0</v>
      </c>
      <c r="F396" s="761" t="s">
        <v>2565</v>
      </c>
      <c r="G396" s="771" t="s">
        <v>2531</v>
      </c>
      <c r="H396" s="771" t="s">
        <v>29</v>
      </c>
      <c r="I396" s="771" t="s">
        <v>2532</v>
      </c>
      <c r="J396" s="771">
        <v>43753.0</v>
      </c>
      <c r="K396" s="774" t="s">
        <v>3806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3197</v>
      </c>
      <c r="C397" s="777" t="s">
        <v>2528</v>
      </c>
      <c r="D397" s="761" t="s">
        <v>6322</v>
      </c>
      <c r="E397" s="773">
        <v>312377.96</v>
      </c>
      <c r="F397" s="761" t="s">
        <v>3196</v>
      </c>
      <c r="G397" s="771" t="s">
        <v>18</v>
      </c>
      <c r="H397" s="771" t="s">
        <v>170</v>
      </c>
      <c r="I397" s="771" t="s">
        <v>191</v>
      </c>
      <c r="J397" s="771">
        <v>44322.0</v>
      </c>
      <c r="K397" s="774" t="s">
        <v>3806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2993</v>
      </c>
      <c r="C398" s="777" t="s">
        <v>2528</v>
      </c>
      <c r="D398" s="761" t="s">
        <v>6322</v>
      </c>
      <c r="E398" s="773">
        <v>15000.0</v>
      </c>
      <c r="F398" s="761" t="s">
        <v>1168</v>
      </c>
      <c r="G398" s="771" t="s">
        <v>18</v>
      </c>
      <c r="H398" s="771" t="s">
        <v>170</v>
      </c>
      <c r="I398" s="771" t="s">
        <v>171</v>
      </c>
      <c r="J398" s="771">
        <v>44319.0</v>
      </c>
      <c r="K398" s="774" t="s">
        <v>3806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6374</v>
      </c>
      <c r="C399" s="777" t="s">
        <v>3798</v>
      </c>
      <c r="D399" s="761" t="s">
        <v>6322</v>
      </c>
      <c r="E399" s="773">
        <v>15000.0</v>
      </c>
      <c r="F399" s="761" t="s">
        <v>4944</v>
      </c>
      <c r="G399" s="761" t="s">
        <v>95</v>
      </c>
      <c r="H399" s="761" t="s">
        <v>29</v>
      </c>
      <c r="I399" s="761" t="s">
        <v>3641</v>
      </c>
      <c r="J399" s="771">
        <v>44090.0</v>
      </c>
      <c r="K399" s="778" t="s">
        <v>3814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3227</v>
      </c>
      <c r="C400" s="777" t="s">
        <v>2528</v>
      </c>
      <c r="D400" s="761" t="s">
        <v>6322</v>
      </c>
      <c r="E400" s="773">
        <v>40000.0</v>
      </c>
      <c r="F400" s="761" t="s">
        <v>3226</v>
      </c>
      <c r="G400" s="771" t="s">
        <v>2531</v>
      </c>
      <c r="H400" s="771" t="s">
        <v>29</v>
      </c>
      <c r="I400" s="771" t="s">
        <v>2532</v>
      </c>
      <c r="J400" s="771">
        <v>43564.0</v>
      </c>
      <c r="K400" s="774" t="s">
        <v>3818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3197</v>
      </c>
      <c r="C401" s="777" t="s">
        <v>2528</v>
      </c>
      <c r="D401" s="761" t="s">
        <v>6322</v>
      </c>
      <c r="E401" s="773">
        <v>11500.0</v>
      </c>
      <c r="F401" s="761" t="s">
        <v>3196</v>
      </c>
      <c r="G401" s="771" t="s">
        <v>18</v>
      </c>
      <c r="H401" s="771" t="s">
        <v>170</v>
      </c>
      <c r="I401" s="771" t="s">
        <v>191</v>
      </c>
      <c r="J401" s="771">
        <v>44322.0</v>
      </c>
      <c r="K401" s="774" t="s">
        <v>3806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2648</v>
      </c>
      <c r="C402" s="777" t="s">
        <v>2528</v>
      </c>
      <c r="D402" s="761" t="s">
        <v>6322</v>
      </c>
      <c r="E402" s="773">
        <v>100000.0</v>
      </c>
      <c r="F402" s="761" t="s">
        <v>2647</v>
      </c>
      <c r="G402" s="771" t="s">
        <v>18</v>
      </c>
      <c r="H402" s="771" t="s">
        <v>170</v>
      </c>
      <c r="I402" s="771" t="s">
        <v>191</v>
      </c>
      <c r="J402" s="771">
        <v>44295.0</v>
      </c>
      <c r="K402" s="774" t="s">
        <v>3802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3390</v>
      </c>
      <c r="C403" s="777" t="s">
        <v>2528</v>
      </c>
      <c r="D403" s="761" t="s">
        <v>6322</v>
      </c>
      <c r="E403" s="773">
        <v>100000.0</v>
      </c>
      <c r="F403" s="761" t="s">
        <v>3389</v>
      </c>
      <c r="G403" s="771" t="s">
        <v>2531</v>
      </c>
      <c r="H403" s="771" t="s">
        <v>29</v>
      </c>
      <c r="I403" s="771" t="s">
        <v>2532</v>
      </c>
      <c r="J403" s="771">
        <v>43894.0</v>
      </c>
      <c r="K403" s="774" t="s">
        <v>3814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6375</v>
      </c>
      <c r="C404" s="777" t="s">
        <v>3798</v>
      </c>
      <c r="D404" s="761" t="s">
        <v>2539</v>
      </c>
      <c r="E404" s="773">
        <v>7000.0</v>
      </c>
      <c r="F404" s="761" t="s">
        <v>4233</v>
      </c>
      <c r="G404" s="761" t="s">
        <v>18</v>
      </c>
      <c r="H404" s="761" t="s">
        <v>29</v>
      </c>
      <c r="I404" s="761" t="s">
        <v>3805</v>
      </c>
      <c r="J404" s="771">
        <v>44075.0</v>
      </c>
      <c r="K404" s="778" t="s">
        <v>3806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6327</v>
      </c>
      <c r="C405" s="761" t="s">
        <v>3798</v>
      </c>
      <c r="D405" s="761" t="s">
        <v>6321</v>
      </c>
      <c r="E405" s="773">
        <v>0.0</v>
      </c>
      <c r="F405" s="761" t="s">
        <v>4669</v>
      </c>
      <c r="G405" s="761" t="s">
        <v>2531</v>
      </c>
      <c r="H405" s="761" t="s">
        <v>29</v>
      </c>
      <c r="I405" s="761" t="s">
        <v>2531</v>
      </c>
      <c r="J405" s="771">
        <v>43872.0</v>
      </c>
      <c r="K405" s="778" t="s">
        <v>3806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3422</v>
      </c>
      <c r="C406" s="777" t="s">
        <v>2528</v>
      </c>
      <c r="D406" s="761" t="s">
        <v>6322</v>
      </c>
      <c r="E406" s="773">
        <v>30000.0</v>
      </c>
      <c r="F406" s="761" t="s">
        <v>3421</v>
      </c>
      <c r="G406" s="771" t="s">
        <v>18</v>
      </c>
      <c r="H406" s="771" t="s">
        <v>170</v>
      </c>
      <c r="I406" s="771" t="s">
        <v>191</v>
      </c>
      <c r="J406" s="771">
        <v>44319.0</v>
      </c>
      <c r="K406" s="774" t="s">
        <v>3806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6376</v>
      </c>
      <c r="C407" s="777" t="s">
        <v>3798</v>
      </c>
      <c r="D407" s="761" t="s">
        <v>6322</v>
      </c>
      <c r="E407" s="773">
        <v>10000.0</v>
      </c>
      <c r="F407" s="761" t="s">
        <v>1042</v>
      </c>
      <c r="G407" s="761" t="s">
        <v>95</v>
      </c>
      <c r="H407" s="761" t="s">
        <v>29</v>
      </c>
      <c r="I407" s="761" t="s">
        <v>4100</v>
      </c>
      <c r="J407" s="771">
        <v>44145.0</v>
      </c>
      <c r="K407" s="778" t="s">
        <v>3802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6377</v>
      </c>
      <c r="C408" s="777" t="s">
        <v>3798</v>
      </c>
      <c r="D408" s="761" t="s">
        <v>6322</v>
      </c>
      <c r="E408" s="773">
        <v>150000.0</v>
      </c>
      <c r="F408" s="761" t="s">
        <v>4971</v>
      </c>
      <c r="G408" s="761" t="s">
        <v>18</v>
      </c>
      <c r="H408" s="761" t="s">
        <v>19</v>
      </c>
      <c r="I408" s="761" t="s">
        <v>250</v>
      </c>
      <c r="J408" s="771">
        <v>44349.0</v>
      </c>
      <c r="K408" s="778" t="s">
        <v>4007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3022</v>
      </c>
      <c r="C409" s="777" t="s">
        <v>2528</v>
      </c>
      <c r="D409" s="761" t="s">
        <v>6322</v>
      </c>
      <c r="E409" s="773">
        <v>200000.0</v>
      </c>
      <c r="F409" s="761" t="s">
        <v>3021</v>
      </c>
      <c r="G409" s="771" t="s">
        <v>2531</v>
      </c>
      <c r="H409" s="771" t="s">
        <v>29</v>
      </c>
      <c r="I409" s="771" t="s">
        <v>2532</v>
      </c>
      <c r="J409" s="771">
        <v>43605.0</v>
      </c>
      <c r="K409" s="774" t="s">
        <v>3814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3393</v>
      </c>
      <c r="C410" s="777" t="s">
        <v>2528</v>
      </c>
      <c r="D410" s="761" t="s">
        <v>6322</v>
      </c>
      <c r="E410" s="773">
        <v>60000.0</v>
      </c>
      <c r="F410" s="761" t="s">
        <v>3392</v>
      </c>
      <c r="G410" s="771" t="s">
        <v>18</v>
      </c>
      <c r="H410" s="771" t="s">
        <v>170</v>
      </c>
      <c r="I410" s="771" t="s">
        <v>191</v>
      </c>
      <c r="J410" s="771">
        <v>44279.0</v>
      </c>
      <c r="K410" s="774" t="s">
        <v>3806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6378</v>
      </c>
      <c r="C411" s="777" t="s">
        <v>3798</v>
      </c>
      <c r="D411" s="761" t="s">
        <v>6322</v>
      </c>
      <c r="E411" s="773">
        <v>30000.0</v>
      </c>
      <c r="F411" s="761" t="s">
        <v>3874</v>
      </c>
      <c r="G411" s="761" t="s">
        <v>95</v>
      </c>
      <c r="H411" s="761" t="s">
        <v>29</v>
      </c>
      <c r="I411" s="752" t="s">
        <v>3875</v>
      </c>
      <c r="J411" s="771">
        <v>44180.0</v>
      </c>
      <c r="K411" s="778" t="s">
        <v>3814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2877</v>
      </c>
      <c r="C412" s="761" t="s">
        <v>2528</v>
      </c>
      <c r="D412" s="761" t="s">
        <v>6321</v>
      </c>
      <c r="E412" s="773">
        <v>373842.57</v>
      </c>
      <c r="F412" s="761" t="s">
        <v>2876</v>
      </c>
      <c r="G412" s="771" t="s">
        <v>2641</v>
      </c>
      <c r="H412" s="771" t="s">
        <v>29</v>
      </c>
      <c r="I412" s="798" t="s">
        <v>2641</v>
      </c>
      <c r="J412" s="771">
        <v>43829.0</v>
      </c>
      <c r="K412" s="774" t="s">
        <v>3818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3250</v>
      </c>
      <c r="C413" s="777" t="s">
        <v>2528</v>
      </c>
      <c r="D413" s="761" t="s">
        <v>6322</v>
      </c>
      <c r="E413" s="773">
        <v>8000.0</v>
      </c>
      <c r="F413" s="761" t="s">
        <v>3249</v>
      </c>
      <c r="G413" s="771" t="s">
        <v>2531</v>
      </c>
      <c r="H413" s="771" t="s">
        <v>29</v>
      </c>
      <c r="I413" s="771" t="s">
        <v>2532</v>
      </c>
      <c r="J413" s="771">
        <v>43873.0</v>
      </c>
      <c r="K413" s="774" t="s">
        <v>3806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2963</v>
      </c>
      <c r="C414" s="777" t="s">
        <v>2528</v>
      </c>
      <c r="D414" s="761" t="s">
        <v>6322</v>
      </c>
      <c r="E414" s="773">
        <v>504274.77</v>
      </c>
      <c r="F414" s="761" t="s">
        <v>2962</v>
      </c>
      <c r="G414" s="771" t="s">
        <v>2531</v>
      </c>
      <c r="H414" s="771" t="s">
        <v>29</v>
      </c>
      <c r="I414" s="771" t="s">
        <v>2532</v>
      </c>
      <c r="J414" s="771">
        <v>43703.0</v>
      </c>
      <c r="K414" s="774" t="s">
        <v>4184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2963</v>
      </c>
      <c r="C415" s="777" t="s">
        <v>2528</v>
      </c>
      <c r="D415" s="761" t="s">
        <v>6322</v>
      </c>
      <c r="E415" s="773">
        <v>150000.0</v>
      </c>
      <c r="F415" s="761" t="s">
        <v>2962</v>
      </c>
      <c r="G415" s="771" t="s">
        <v>2531</v>
      </c>
      <c r="H415" s="771" t="s">
        <v>29</v>
      </c>
      <c r="I415" s="771" t="s">
        <v>2532</v>
      </c>
      <c r="J415" s="771">
        <v>43703.0</v>
      </c>
      <c r="K415" s="774" t="s">
        <v>4184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3255</v>
      </c>
      <c r="C416" s="777" t="s">
        <v>2528</v>
      </c>
      <c r="D416" s="761" t="s">
        <v>6322</v>
      </c>
      <c r="E416" s="773">
        <v>399197.6</v>
      </c>
      <c r="F416" s="761" t="s">
        <v>1697</v>
      </c>
      <c r="G416" s="771" t="s">
        <v>18</v>
      </c>
      <c r="H416" s="771" t="s">
        <v>170</v>
      </c>
      <c r="I416" s="771" t="s">
        <v>171</v>
      </c>
      <c r="J416" s="771">
        <v>44322.0</v>
      </c>
      <c r="K416" s="774" t="s">
        <v>3806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3007</v>
      </c>
      <c r="C417" s="777" t="s">
        <v>2528</v>
      </c>
      <c r="D417" s="761" t="s">
        <v>6322</v>
      </c>
      <c r="E417" s="773">
        <v>45000.0</v>
      </c>
      <c r="F417" s="761" t="s">
        <v>3006</v>
      </c>
      <c r="G417" s="771" t="s">
        <v>18</v>
      </c>
      <c r="H417" s="771" t="s">
        <v>170</v>
      </c>
      <c r="I417" s="771" t="s">
        <v>171</v>
      </c>
      <c r="J417" s="771">
        <v>44313.0</v>
      </c>
      <c r="K417" s="774" t="s">
        <v>3806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3029</v>
      </c>
      <c r="C418" s="777" t="s">
        <v>2528</v>
      </c>
      <c r="D418" s="761" t="s">
        <v>6322</v>
      </c>
      <c r="E418" s="773">
        <v>40000.0</v>
      </c>
      <c r="F418" s="761" t="s">
        <v>1228</v>
      </c>
      <c r="G418" s="771" t="s">
        <v>18</v>
      </c>
      <c r="H418" s="771" t="s">
        <v>170</v>
      </c>
      <c r="I418" s="771" t="s">
        <v>171</v>
      </c>
      <c r="J418" s="771">
        <v>44280.0</v>
      </c>
      <c r="K418" s="774" t="s">
        <v>3812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2883</v>
      </c>
      <c r="C419" s="777" t="s">
        <v>2528</v>
      </c>
      <c r="D419" s="761" t="s">
        <v>6322</v>
      </c>
      <c r="E419" s="773">
        <v>10000.0</v>
      </c>
      <c r="F419" s="761" t="s">
        <v>2882</v>
      </c>
      <c r="G419" s="771" t="s">
        <v>18</v>
      </c>
      <c r="H419" s="771" t="s">
        <v>170</v>
      </c>
      <c r="I419" s="771" t="s">
        <v>191</v>
      </c>
      <c r="J419" s="771">
        <v>44298.0</v>
      </c>
      <c r="K419" s="774" t="s">
        <v>3806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3390</v>
      </c>
      <c r="C420" s="777" t="s">
        <v>2528</v>
      </c>
      <c r="D420" s="761" t="s">
        <v>6322</v>
      </c>
      <c r="E420" s="773">
        <v>62000.0</v>
      </c>
      <c r="F420" s="761" t="s">
        <v>3389</v>
      </c>
      <c r="G420" s="771" t="s">
        <v>2531</v>
      </c>
      <c r="H420" s="771" t="s">
        <v>29</v>
      </c>
      <c r="I420" s="771" t="s">
        <v>2532</v>
      </c>
      <c r="J420" s="771">
        <v>43894.0</v>
      </c>
      <c r="K420" s="774" t="s">
        <v>3814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6379</v>
      </c>
      <c r="C421" s="777" t="s">
        <v>3798</v>
      </c>
      <c r="D421" s="761" t="s">
        <v>6322</v>
      </c>
      <c r="E421" s="773">
        <v>10000.0</v>
      </c>
      <c r="F421" s="761" t="s">
        <v>4448</v>
      </c>
      <c r="G421" s="761" t="s">
        <v>95</v>
      </c>
      <c r="H421" s="761" t="s">
        <v>29</v>
      </c>
      <c r="I421" s="761" t="s">
        <v>61</v>
      </c>
      <c r="J421" s="771">
        <v>44102.0</v>
      </c>
      <c r="K421" s="778" t="s">
        <v>3806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6380</v>
      </c>
      <c r="C422" s="761" t="s">
        <v>3798</v>
      </c>
      <c r="D422" s="761" t="s">
        <v>6321</v>
      </c>
      <c r="E422" s="773">
        <v>0.0</v>
      </c>
      <c r="F422" s="761" t="s">
        <v>4293</v>
      </c>
      <c r="G422" s="761" t="s">
        <v>18</v>
      </c>
      <c r="H422" s="761" t="s">
        <v>29</v>
      </c>
      <c r="I422" s="761" t="s">
        <v>4294</v>
      </c>
      <c r="J422" s="771">
        <v>44260.0</v>
      </c>
      <c r="K422" s="778" t="s">
        <v>3818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6381</v>
      </c>
      <c r="C423" s="761" t="s">
        <v>3798</v>
      </c>
      <c r="D423" s="761" t="s">
        <v>6321</v>
      </c>
      <c r="E423" s="773">
        <v>0.0</v>
      </c>
      <c r="F423" s="761" t="s">
        <v>4526</v>
      </c>
      <c r="G423" s="761" t="s">
        <v>18</v>
      </c>
      <c r="H423" s="761" t="s">
        <v>29</v>
      </c>
      <c r="I423" s="761" t="s">
        <v>4294</v>
      </c>
      <c r="J423" s="771">
        <v>44166.0</v>
      </c>
      <c r="K423" s="778" t="s">
        <v>3806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6382</v>
      </c>
      <c r="C424" s="761" t="s">
        <v>3798</v>
      </c>
      <c r="D424" s="761" t="s">
        <v>6321</v>
      </c>
      <c r="E424" s="773">
        <v>0.0</v>
      </c>
      <c r="F424" s="761" t="s">
        <v>4910</v>
      </c>
      <c r="G424" s="761" t="s">
        <v>18</v>
      </c>
      <c r="H424" s="761" t="s">
        <v>29</v>
      </c>
      <c r="I424" s="761" t="s">
        <v>4294</v>
      </c>
      <c r="J424" s="771">
        <v>44291.0</v>
      </c>
      <c r="K424" s="778" t="s">
        <v>3818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6383</v>
      </c>
      <c r="C425" s="761" t="s">
        <v>3798</v>
      </c>
      <c r="D425" s="761" t="s">
        <v>6321</v>
      </c>
      <c r="E425" s="773">
        <v>0.0</v>
      </c>
      <c r="F425" s="761" t="s">
        <v>5355</v>
      </c>
      <c r="G425" s="761" t="s">
        <v>18</v>
      </c>
      <c r="H425" s="761" t="s">
        <v>29</v>
      </c>
      <c r="I425" s="761" t="s">
        <v>4294</v>
      </c>
      <c r="J425" s="771">
        <v>44166.0</v>
      </c>
      <c r="K425" s="778" t="s">
        <v>3806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2710</v>
      </c>
      <c r="C426" s="777" t="s">
        <v>2528</v>
      </c>
      <c r="D426" s="761" t="s">
        <v>6322</v>
      </c>
      <c r="E426" s="773">
        <v>20000.0</v>
      </c>
      <c r="F426" s="761" t="s">
        <v>458</v>
      </c>
      <c r="G426" s="771" t="s">
        <v>18</v>
      </c>
      <c r="H426" s="771" t="s">
        <v>170</v>
      </c>
      <c r="I426" s="771" t="s">
        <v>171</v>
      </c>
      <c r="J426" s="771">
        <v>44358.0</v>
      </c>
      <c r="K426" s="774" t="s">
        <v>3806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6384</v>
      </c>
      <c r="C427" s="777" t="s">
        <v>3798</v>
      </c>
      <c r="D427" s="761" t="s">
        <v>6322</v>
      </c>
      <c r="E427" s="773">
        <v>50000.0</v>
      </c>
      <c r="F427" s="761" t="s">
        <v>4801</v>
      </c>
      <c r="G427" s="761" t="s">
        <v>95</v>
      </c>
      <c r="H427" s="761" t="s">
        <v>29</v>
      </c>
      <c r="I427" s="761" t="s">
        <v>4062</v>
      </c>
      <c r="J427" s="771">
        <v>44183.0</v>
      </c>
      <c r="K427" s="778" t="s">
        <v>3806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2887</v>
      </c>
      <c r="C428" s="777" t="s">
        <v>2528</v>
      </c>
      <c r="D428" s="761" t="s">
        <v>6322</v>
      </c>
      <c r="E428" s="773">
        <v>13000.0</v>
      </c>
      <c r="F428" s="761" t="s">
        <v>2886</v>
      </c>
      <c r="G428" s="771" t="s">
        <v>18</v>
      </c>
      <c r="H428" s="771" t="s">
        <v>170</v>
      </c>
      <c r="I428" s="771" t="s">
        <v>171</v>
      </c>
      <c r="J428" s="771">
        <v>44322.0</v>
      </c>
      <c r="K428" s="774" t="s">
        <v>3806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2828</v>
      </c>
      <c r="C429" s="777" t="s">
        <v>2528</v>
      </c>
      <c r="D429" s="761" t="s">
        <v>6322</v>
      </c>
      <c r="E429" s="773">
        <v>46000.0</v>
      </c>
      <c r="F429" s="761" t="s">
        <v>756</v>
      </c>
      <c r="G429" s="771" t="s">
        <v>18</v>
      </c>
      <c r="H429" s="771" t="s">
        <v>170</v>
      </c>
      <c r="I429" s="771" t="s">
        <v>171</v>
      </c>
      <c r="J429" s="771">
        <v>44321.0</v>
      </c>
      <c r="K429" s="774" t="s">
        <v>3806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3197</v>
      </c>
      <c r="C430" s="777" t="s">
        <v>2528</v>
      </c>
      <c r="D430" s="761" t="s">
        <v>6322</v>
      </c>
      <c r="E430" s="773">
        <v>60000.0</v>
      </c>
      <c r="F430" s="761" t="s">
        <v>3196</v>
      </c>
      <c r="G430" s="771" t="s">
        <v>18</v>
      </c>
      <c r="H430" s="771" t="s">
        <v>170</v>
      </c>
      <c r="I430" s="771" t="s">
        <v>191</v>
      </c>
      <c r="J430" s="771">
        <v>44322.0</v>
      </c>
      <c r="K430" s="774" t="s">
        <v>3806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6362</v>
      </c>
      <c r="C431" s="777" t="s">
        <v>3798</v>
      </c>
      <c r="D431" s="761" t="s">
        <v>6322</v>
      </c>
      <c r="E431" s="773">
        <v>100000.0</v>
      </c>
      <c r="F431" s="761" t="s">
        <v>5319</v>
      </c>
      <c r="G431" s="761" t="s">
        <v>95</v>
      </c>
      <c r="H431" s="761" t="s">
        <v>29</v>
      </c>
      <c r="I431" s="761" t="s">
        <v>4053</v>
      </c>
      <c r="J431" s="771">
        <v>44203.0</v>
      </c>
      <c r="K431" s="778" t="s">
        <v>3806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2963</v>
      </c>
      <c r="C432" s="777" t="s">
        <v>2528</v>
      </c>
      <c r="D432" s="761" t="s">
        <v>6322</v>
      </c>
      <c r="E432" s="773">
        <v>50000.0</v>
      </c>
      <c r="F432" s="761" t="s">
        <v>2962</v>
      </c>
      <c r="G432" s="771" t="s">
        <v>2531</v>
      </c>
      <c r="H432" s="771" t="s">
        <v>29</v>
      </c>
      <c r="I432" s="771" t="s">
        <v>2532</v>
      </c>
      <c r="J432" s="771">
        <v>43703.0</v>
      </c>
      <c r="K432" s="774" t="s">
        <v>4184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3197</v>
      </c>
      <c r="C433" s="777" t="s">
        <v>2528</v>
      </c>
      <c r="D433" s="761" t="s">
        <v>6322</v>
      </c>
      <c r="E433" s="773">
        <v>8000.0</v>
      </c>
      <c r="F433" s="761" t="s">
        <v>3196</v>
      </c>
      <c r="G433" s="771" t="s">
        <v>18</v>
      </c>
      <c r="H433" s="771" t="s">
        <v>170</v>
      </c>
      <c r="I433" s="771" t="s">
        <v>191</v>
      </c>
      <c r="J433" s="771">
        <v>44322.0</v>
      </c>
      <c r="K433" s="774" t="s">
        <v>3806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6385</v>
      </c>
      <c r="C434" s="761" t="s">
        <v>3798</v>
      </c>
      <c r="D434" s="761" t="s">
        <v>6321</v>
      </c>
      <c r="E434" s="773">
        <v>0.0</v>
      </c>
      <c r="F434" s="761" t="s">
        <v>5024</v>
      </c>
      <c r="G434" s="761" t="s">
        <v>18</v>
      </c>
      <c r="H434" s="761" t="s">
        <v>29</v>
      </c>
      <c r="I434" s="761" t="s">
        <v>6386</v>
      </c>
      <c r="J434" s="771">
        <v>44384.0</v>
      </c>
      <c r="K434" s="778" t="s">
        <v>3814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2550</v>
      </c>
      <c r="C435" s="777" t="s">
        <v>2528</v>
      </c>
      <c r="D435" s="761" t="s">
        <v>6322</v>
      </c>
      <c r="E435" s="773">
        <v>10000.0</v>
      </c>
      <c r="F435" s="761" t="s">
        <v>2549</v>
      </c>
      <c r="G435" s="771" t="s">
        <v>18</v>
      </c>
      <c r="H435" s="771" t="s">
        <v>170</v>
      </c>
      <c r="I435" s="771" t="s">
        <v>191</v>
      </c>
      <c r="J435" s="771">
        <v>44321.0</v>
      </c>
      <c r="K435" s="774" t="s">
        <v>3814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3637</v>
      </c>
      <c r="C436" s="777" t="s">
        <v>3613</v>
      </c>
      <c r="D436" s="761" t="s">
        <v>6322</v>
      </c>
      <c r="E436" s="773">
        <v>47000.0</v>
      </c>
      <c r="F436" s="761" t="s">
        <v>3636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3806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6376</v>
      </c>
      <c r="C437" s="777" t="s">
        <v>3798</v>
      </c>
      <c r="D437" s="761" t="s">
        <v>6322</v>
      </c>
      <c r="E437" s="773">
        <v>156000.0</v>
      </c>
      <c r="F437" s="799" t="s">
        <v>1042</v>
      </c>
      <c r="G437" s="761" t="s">
        <v>95</v>
      </c>
      <c r="H437" s="761" t="s">
        <v>29</v>
      </c>
      <c r="I437" s="761" t="s">
        <v>4100</v>
      </c>
      <c r="J437" s="794">
        <v>44145.0</v>
      </c>
      <c r="K437" s="778" t="s">
        <v>3802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3283</v>
      </c>
      <c r="C438" s="777" t="s">
        <v>2528</v>
      </c>
      <c r="D438" s="761" t="s">
        <v>6322</v>
      </c>
      <c r="E438" s="773">
        <v>20000.0</v>
      </c>
      <c r="F438" s="761" t="s">
        <v>3282</v>
      </c>
      <c r="G438" s="771" t="s">
        <v>18</v>
      </c>
      <c r="H438" s="771" t="s">
        <v>170</v>
      </c>
      <c r="I438" s="771" t="s">
        <v>171</v>
      </c>
      <c r="J438" s="771">
        <v>44319.0</v>
      </c>
      <c r="K438" s="774" t="s">
        <v>3806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3244</v>
      </c>
      <c r="C439" s="777" t="s">
        <v>2528</v>
      </c>
      <c r="D439" s="761" t="s">
        <v>6322</v>
      </c>
      <c r="E439" s="773">
        <v>5000.0</v>
      </c>
      <c r="F439" s="761" t="s">
        <v>3243</v>
      </c>
      <c r="G439" s="771" t="s">
        <v>18</v>
      </c>
      <c r="H439" s="771" t="s">
        <v>170</v>
      </c>
      <c r="I439" s="771" t="s">
        <v>191</v>
      </c>
      <c r="J439" s="771">
        <v>44321.0</v>
      </c>
      <c r="K439" s="774" t="s">
        <v>3812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3459</v>
      </c>
      <c r="C440" s="777" t="s">
        <v>2528</v>
      </c>
      <c r="D440" s="761" t="s">
        <v>6322</v>
      </c>
      <c r="E440" s="773">
        <v>45000.0</v>
      </c>
      <c r="F440" s="761" t="s">
        <v>2155</v>
      </c>
      <c r="G440" s="771" t="s">
        <v>18</v>
      </c>
      <c r="H440" s="771" t="s">
        <v>170</v>
      </c>
      <c r="I440" s="771" t="s">
        <v>171</v>
      </c>
      <c r="J440" s="771">
        <v>44280.0</v>
      </c>
      <c r="K440" s="774" t="s">
        <v>3802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6387</v>
      </c>
      <c r="C441" s="761" t="s">
        <v>3798</v>
      </c>
      <c r="D441" s="761" t="s">
        <v>6321</v>
      </c>
      <c r="E441" s="773">
        <v>0.0</v>
      </c>
      <c r="F441" s="761" t="s">
        <v>5060</v>
      </c>
      <c r="G441" s="761" t="s">
        <v>18</v>
      </c>
      <c r="H441" s="761" t="s">
        <v>29</v>
      </c>
      <c r="I441" s="761" t="s">
        <v>3805</v>
      </c>
      <c r="J441" s="771">
        <v>44166.0</v>
      </c>
      <c r="K441" s="778" t="s">
        <v>3806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3072</v>
      </c>
      <c r="C442" s="777" t="s">
        <v>2528</v>
      </c>
      <c r="D442" s="761" t="s">
        <v>6322</v>
      </c>
      <c r="E442" s="773">
        <v>6000.0</v>
      </c>
      <c r="F442" s="761" t="s">
        <v>3071</v>
      </c>
      <c r="G442" s="771" t="s">
        <v>18</v>
      </c>
      <c r="H442" s="771" t="s">
        <v>170</v>
      </c>
      <c r="I442" s="771" t="s">
        <v>171</v>
      </c>
      <c r="J442" s="771">
        <v>44295.0</v>
      </c>
      <c r="K442" s="774" t="s">
        <v>3812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2716</v>
      </c>
      <c r="C443" s="777" t="s">
        <v>2528</v>
      </c>
      <c r="D443" s="761" t="s">
        <v>6322</v>
      </c>
      <c r="E443" s="773">
        <v>4000.0</v>
      </c>
      <c r="F443" s="761" t="s">
        <v>2715</v>
      </c>
      <c r="G443" s="771" t="s">
        <v>18</v>
      </c>
      <c r="H443" s="771" t="s">
        <v>170</v>
      </c>
      <c r="I443" s="771" t="s">
        <v>2616</v>
      </c>
      <c r="J443" s="771">
        <v>44260.0</v>
      </c>
      <c r="K443" s="774" t="s">
        <v>3806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3033</v>
      </c>
      <c r="C444" s="761" t="s">
        <v>2528</v>
      </c>
      <c r="D444" s="761" t="s">
        <v>6321</v>
      </c>
      <c r="E444" s="773">
        <v>156601.32</v>
      </c>
      <c r="F444" s="761" t="s">
        <v>3032</v>
      </c>
      <c r="G444" s="771" t="s">
        <v>18</v>
      </c>
      <c r="H444" s="771" t="s">
        <v>170</v>
      </c>
      <c r="I444" s="771" t="s">
        <v>191</v>
      </c>
      <c r="J444" s="771">
        <v>44280.0</v>
      </c>
      <c r="K444" s="774" t="s">
        <v>3806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2716</v>
      </c>
      <c r="C445" s="777" t="s">
        <v>2528</v>
      </c>
      <c r="D445" s="761" t="s">
        <v>6322</v>
      </c>
      <c r="E445" s="773">
        <v>107481.43</v>
      </c>
      <c r="F445" s="761" t="s">
        <v>2715</v>
      </c>
      <c r="G445" s="771" t="s">
        <v>18</v>
      </c>
      <c r="H445" s="771" t="s">
        <v>170</v>
      </c>
      <c r="I445" s="771" t="s">
        <v>2616</v>
      </c>
      <c r="J445" s="771">
        <v>44260.0</v>
      </c>
      <c r="K445" s="774" t="s">
        <v>3806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3033</v>
      </c>
      <c r="C446" s="777" t="s">
        <v>2528</v>
      </c>
      <c r="D446" s="761" t="s">
        <v>6322</v>
      </c>
      <c r="E446" s="773">
        <v>10000.0</v>
      </c>
      <c r="F446" s="761" t="s">
        <v>3032</v>
      </c>
      <c r="G446" s="771" t="s">
        <v>18</v>
      </c>
      <c r="H446" s="771" t="s">
        <v>170</v>
      </c>
      <c r="I446" s="771" t="s">
        <v>191</v>
      </c>
      <c r="J446" s="771">
        <v>44280.0</v>
      </c>
      <c r="K446" s="774" t="s">
        <v>3806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3137</v>
      </c>
      <c r="C447" s="777" t="s">
        <v>2528</v>
      </c>
      <c r="D447" s="761" t="s">
        <v>6322</v>
      </c>
      <c r="E447" s="773">
        <v>20000.0</v>
      </c>
      <c r="F447" s="761" t="s">
        <v>3136</v>
      </c>
      <c r="G447" s="771" t="s">
        <v>18</v>
      </c>
      <c r="H447" s="771" t="s">
        <v>170</v>
      </c>
      <c r="I447" s="771" t="s">
        <v>171</v>
      </c>
      <c r="J447" s="771">
        <v>44263.0</v>
      </c>
      <c r="K447" s="774" t="s">
        <v>3802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2963</v>
      </c>
      <c r="C448" s="777" t="s">
        <v>2528</v>
      </c>
      <c r="D448" s="761" t="s">
        <v>6322</v>
      </c>
      <c r="E448" s="773">
        <v>50000.0</v>
      </c>
      <c r="F448" s="761" t="s">
        <v>2962</v>
      </c>
      <c r="G448" s="771" t="s">
        <v>2531</v>
      </c>
      <c r="H448" s="771" t="s">
        <v>29</v>
      </c>
      <c r="I448" s="771" t="s">
        <v>2532</v>
      </c>
      <c r="J448" s="771">
        <v>43703.0</v>
      </c>
      <c r="K448" s="774" t="s">
        <v>4184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6388</v>
      </c>
      <c r="C449" s="761" t="s">
        <v>3798</v>
      </c>
      <c r="D449" s="761" t="s">
        <v>6321</v>
      </c>
      <c r="E449" s="773">
        <v>0.0</v>
      </c>
      <c r="F449" s="761" t="s">
        <v>3837</v>
      </c>
      <c r="G449" s="761" t="s">
        <v>95</v>
      </c>
      <c r="H449" s="761" t="s">
        <v>29</v>
      </c>
      <c r="I449" s="761" t="s">
        <v>3641</v>
      </c>
      <c r="J449" s="771">
        <v>44085.0</v>
      </c>
      <c r="K449" s="778" t="s">
        <v>3814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3227</v>
      </c>
      <c r="C450" s="777" t="s">
        <v>2528</v>
      </c>
      <c r="D450" s="761" t="s">
        <v>6322</v>
      </c>
      <c r="E450" s="773">
        <v>10000.0</v>
      </c>
      <c r="F450" s="761" t="s">
        <v>3226</v>
      </c>
      <c r="G450" s="771" t="s">
        <v>2531</v>
      </c>
      <c r="H450" s="771" t="s">
        <v>29</v>
      </c>
      <c r="I450" s="771" t="s">
        <v>2532</v>
      </c>
      <c r="J450" s="771">
        <v>43564.0</v>
      </c>
      <c r="K450" s="774" t="s">
        <v>3818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3197</v>
      </c>
      <c r="C451" s="777" t="s">
        <v>2528</v>
      </c>
      <c r="D451" s="761" t="s">
        <v>6322</v>
      </c>
      <c r="E451" s="773">
        <v>30000.0</v>
      </c>
      <c r="F451" s="761" t="s">
        <v>3196</v>
      </c>
      <c r="G451" s="771" t="s">
        <v>18</v>
      </c>
      <c r="H451" s="771" t="s">
        <v>170</v>
      </c>
      <c r="I451" s="771" t="s">
        <v>191</v>
      </c>
      <c r="J451" s="771">
        <v>44322.0</v>
      </c>
      <c r="K451" s="774" t="s">
        <v>3806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3390</v>
      </c>
      <c r="C452" s="777" t="s">
        <v>2528</v>
      </c>
      <c r="D452" s="761" t="s">
        <v>6322</v>
      </c>
      <c r="E452" s="773">
        <v>300000.0</v>
      </c>
      <c r="F452" s="761" t="s">
        <v>3389</v>
      </c>
      <c r="G452" s="771" t="s">
        <v>2531</v>
      </c>
      <c r="H452" s="771" t="s">
        <v>29</v>
      </c>
      <c r="I452" s="771" t="s">
        <v>2532</v>
      </c>
      <c r="J452" s="771">
        <v>43894.0</v>
      </c>
      <c r="K452" s="774" t="s">
        <v>3814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3072</v>
      </c>
      <c r="C453" s="777" t="s">
        <v>2528</v>
      </c>
      <c r="D453" s="761" t="s">
        <v>6322</v>
      </c>
      <c r="E453" s="773">
        <v>10000.0</v>
      </c>
      <c r="F453" s="761" t="s">
        <v>3071</v>
      </c>
      <c r="G453" s="771" t="s">
        <v>18</v>
      </c>
      <c r="H453" s="771" t="s">
        <v>170</v>
      </c>
      <c r="I453" s="771" t="s">
        <v>171</v>
      </c>
      <c r="J453" s="771">
        <v>44295.0</v>
      </c>
      <c r="K453" s="774" t="s">
        <v>3812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3197</v>
      </c>
      <c r="C454" s="777" t="s">
        <v>2528</v>
      </c>
      <c r="D454" s="761" t="s">
        <v>6322</v>
      </c>
      <c r="E454" s="773">
        <v>468601.48</v>
      </c>
      <c r="F454" s="761" t="s">
        <v>3196</v>
      </c>
      <c r="G454" s="771" t="s">
        <v>18</v>
      </c>
      <c r="H454" s="771" t="s">
        <v>170</v>
      </c>
      <c r="I454" s="771" t="s">
        <v>191</v>
      </c>
      <c r="J454" s="771">
        <v>44322.0</v>
      </c>
      <c r="K454" s="774" t="s">
        <v>3806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3255</v>
      </c>
      <c r="C455" s="777" t="s">
        <v>2528</v>
      </c>
      <c r="D455" s="761" t="s">
        <v>6322</v>
      </c>
      <c r="E455" s="780">
        <v>2200.0</v>
      </c>
      <c r="F455" s="761" t="s">
        <v>1697</v>
      </c>
      <c r="G455" s="771" t="s">
        <v>18</v>
      </c>
      <c r="H455" s="771" t="s">
        <v>170</v>
      </c>
      <c r="I455" s="771" t="s">
        <v>171</v>
      </c>
      <c r="J455" s="771">
        <v>44322.0</v>
      </c>
      <c r="K455" s="774" t="s">
        <v>3806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3197</v>
      </c>
      <c r="C456" s="777" t="s">
        <v>2528</v>
      </c>
      <c r="D456" s="761" t="s">
        <v>6322</v>
      </c>
      <c r="E456" s="773">
        <v>20000.0</v>
      </c>
      <c r="F456" s="761" t="s">
        <v>3196</v>
      </c>
      <c r="G456" s="771" t="s">
        <v>18</v>
      </c>
      <c r="H456" s="771" t="s">
        <v>170</v>
      </c>
      <c r="I456" s="771" t="s">
        <v>191</v>
      </c>
      <c r="J456" s="771">
        <v>44322.0</v>
      </c>
      <c r="K456" s="774" t="s">
        <v>3806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2976</v>
      </c>
      <c r="C457" s="777" t="s">
        <v>2528</v>
      </c>
      <c r="D457" s="761" t="s">
        <v>6322</v>
      </c>
      <c r="E457" s="773">
        <v>15000.0</v>
      </c>
      <c r="F457" s="761" t="s">
        <v>2975</v>
      </c>
      <c r="G457" s="771" t="s">
        <v>2531</v>
      </c>
      <c r="H457" s="771" t="s">
        <v>29</v>
      </c>
      <c r="I457" s="771" t="s">
        <v>2544</v>
      </c>
      <c r="J457" s="771">
        <v>43752.0</v>
      </c>
      <c r="K457" s="774" t="s">
        <v>3806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2550</v>
      </c>
      <c r="C458" s="777" t="s">
        <v>2528</v>
      </c>
      <c r="D458" s="761" t="s">
        <v>6322</v>
      </c>
      <c r="E458" s="773">
        <v>30000.0</v>
      </c>
      <c r="F458" s="761" t="s">
        <v>2549</v>
      </c>
      <c r="G458" s="771" t="s">
        <v>18</v>
      </c>
      <c r="H458" s="771" t="s">
        <v>170</v>
      </c>
      <c r="I458" s="771" t="s">
        <v>191</v>
      </c>
      <c r="J458" s="771">
        <v>44321.0</v>
      </c>
      <c r="K458" s="774" t="s">
        <v>3814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2925</v>
      </c>
      <c r="C459" s="777" t="s">
        <v>2528</v>
      </c>
      <c r="D459" s="761" t="s">
        <v>6322</v>
      </c>
      <c r="E459" s="773">
        <v>40000.0</v>
      </c>
      <c r="F459" s="761" t="s">
        <v>2924</v>
      </c>
      <c r="G459" s="771" t="s">
        <v>18</v>
      </c>
      <c r="H459" s="771" t="s">
        <v>170</v>
      </c>
      <c r="I459" s="771" t="s">
        <v>171</v>
      </c>
      <c r="J459" s="771">
        <v>44272.0</v>
      </c>
      <c r="K459" s="774" t="s">
        <v>6343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6389</v>
      </c>
      <c r="C460" s="761" t="s">
        <v>3798</v>
      </c>
      <c r="D460" s="761" t="s">
        <v>6321</v>
      </c>
      <c r="E460" s="773">
        <v>0.0</v>
      </c>
      <c r="F460" s="761" t="s">
        <v>4405</v>
      </c>
      <c r="G460" s="761" t="s">
        <v>18</v>
      </c>
      <c r="H460" s="761" t="s">
        <v>19</v>
      </c>
      <c r="I460" s="761" t="s">
        <v>250</v>
      </c>
      <c r="J460" s="771"/>
      <c r="K460" s="778" t="s">
        <v>3806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3422</v>
      </c>
      <c r="C461" s="777" t="s">
        <v>2528</v>
      </c>
      <c r="D461" s="761" t="s">
        <v>6322</v>
      </c>
      <c r="E461" s="773">
        <v>100000.0</v>
      </c>
      <c r="F461" s="761" t="s">
        <v>3421</v>
      </c>
      <c r="G461" s="771" t="s">
        <v>18</v>
      </c>
      <c r="H461" s="771" t="s">
        <v>170</v>
      </c>
      <c r="I461" s="771" t="s">
        <v>191</v>
      </c>
      <c r="J461" s="771">
        <v>44319.0</v>
      </c>
      <c r="K461" s="774" t="s">
        <v>3806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2946</v>
      </c>
      <c r="C462" s="777" t="s">
        <v>2528</v>
      </c>
      <c r="D462" s="761" t="s">
        <v>2539</v>
      </c>
      <c r="E462" s="773">
        <v>15000.0</v>
      </c>
      <c r="F462" s="761" t="s">
        <v>2945</v>
      </c>
      <c r="G462" s="771" t="s">
        <v>2531</v>
      </c>
      <c r="H462" s="771" t="s">
        <v>29</v>
      </c>
      <c r="I462" s="771" t="s">
        <v>2532</v>
      </c>
      <c r="J462" s="771">
        <v>43859.0</v>
      </c>
      <c r="K462" s="774" t="s">
        <v>3814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6390</v>
      </c>
      <c r="C463" s="777" t="s">
        <v>3798</v>
      </c>
      <c r="D463" s="761" t="s">
        <v>6322</v>
      </c>
      <c r="E463" s="773">
        <v>3440319.83</v>
      </c>
      <c r="F463" s="761" t="s">
        <v>4344</v>
      </c>
      <c r="G463" s="761" t="s">
        <v>18</v>
      </c>
      <c r="H463" s="761" t="s">
        <v>29</v>
      </c>
      <c r="I463" s="761" t="s">
        <v>3688</v>
      </c>
      <c r="J463" s="771"/>
      <c r="K463" s="778" t="s">
        <v>3818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3197</v>
      </c>
      <c r="C464" s="777" t="s">
        <v>2528</v>
      </c>
      <c r="D464" s="761" t="s">
        <v>6322</v>
      </c>
      <c r="E464" s="773">
        <v>10000.0</v>
      </c>
      <c r="F464" s="761" t="s">
        <v>3196</v>
      </c>
      <c r="G464" s="771" t="s">
        <v>18</v>
      </c>
      <c r="H464" s="771" t="s">
        <v>170</v>
      </c>
      <c r="I464" s="771" t="s">
        <v>191</v>
      </c>
      <c r="J464" s="771">
        <v>44322.0</v>
      </c>
      <c r="K464" s="774" t="s">
        <v>3806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6360</v>
      </c>
      <c r="C465" s="777" t="s">
        <v>3798</v>
      </c>
      <c r="D465" s="761" t="s">
        <v>6322</v>
      </c>
      <c r="E465" s="773">
        <v>155000.0</v>
      </c>
      <c r="F465" s="761" t="s">
        <v>5076</v>
      </c>
      <c r="G465" s="750" t="s">
        <v>95</v>
      </c>
      <c r="H465" s="761" t="s">
        <v>29</v>
      </c>
      <c r="I465" s="750" t="s">
        <v>4464</v>
      </c>
      <c r="J465" s="794">
        <v>44180.0</v>
      </c>
      <c r="K465" s="778" t="s">
        <v>3806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6391</v>
      </c>
      <c r="C466" s="802" t="s">
        <v>3798</v>
      </c>
      <c r="D466" s="803" t="s">
        <v>6322</v>
      </c>
      <c r="E466" s="804">
        <v>5000.0</v>
      </c>
      <c r="F466" s="803" t="s">
        <v>595</v>
      </c>
      <c r="G466" s="803" t="s">
        <v>18</v>
      </c>
      <c r="H466" s="803" t="s">
        <v>19</v>
      </c>
      <c r="I466" s="803" t="s">
        <v>250</v>
      </c>
      <c r="J466" s="805">
        <v>44407.0</v>
      </c>
      <c r="K466" s="806" t="s">
        <v>3802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6374</v>
      </c>
      <c r="C467" s="761" t="s">
        <v>3798</v>
      </c>
      <c r="D467" s="761" t="s">
        <v>6321</v>
      </c>
      <c r="E467" s="773">
        <v>0.0</v>
      </c>
      <c r="F467" s="761" t="s">
        <v>4944</v>
      </c>
      <c r="G467" s="761" t="s">
        <v>95</v>
      </c>
      <c r="H467" s="761" t="s">
        <v>29</v>
      </c>
      <c r="I467" s="761" t="s">
        <v>3641</v>
      </c>
      <c r="J467" s="771">
        <v>44090.0</v>
      </c>
      <c r="K467" s="778" t="s">
        <v>3814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2648</v>
      </c>
      <c r="C468" s="777" t="s">
        <v>2528</v>
      </c>
      <c r="D468" s="761" t="s">
        <v>6322</v>
      </c>
      <c r="E468" s="773">
        <v>150000.0</v>
      </c>
      <c r="F468" s="761" t="s">
        <v>2647</v>
      </c>
      <c r="G468" s="771" t="s">
        <v>18</v>
      </c>
      <c r="H468" s="771" t="s">
        <v>170</v>
      </c>
      <c r="I468" s="771" t="s">
        <v>191</v>
      </c>
      <c r="J468" s="771">
        <v>44295.0</v>
      </c>
      <c r="K468" s="774" t="s">
        <v>3802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2828</v>
      </c>
      <c r="C469" s="777" t="s">
        <v>2528</v>
      </c>
      <c r="D469" s="761" t="s">
        <v>6322</v>
      </c>
      <c r="E469" s="773">
        <v>13000.0</v>
      </c>
      <c r="F469" s="761" t="s">
        <v>756</v>
      </c>
      <c r="G469" s="771" t="s">
        <v>18</v>
      </c>
      <c r="H469" s="771" t="s">
        <v>170</v>
      </c>
      <c r="I469" s="771" t="s">
        <v>171</v>
      </c>
      <c r="J469" s="771">
        <v>44321.0</v>
      </c>
      <c r="K469" s="774" t="s">
        <v>3806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6392</v>
      </c>
      <c r="C470" s="777" t="s">
        <v>3798</v>
      </c>
      <c r="D470" s="761" t="s">
        <v>6322</v>
      </c>
      <c r="E470" s="773">
        <v>199844.32</v>
      </c>
      <c r="F470" s="761" t="s">
        <v>4382</v>
      </c>
      <c r="G470" s="761" t="s">
        <v>95</v>
      </c>
      <c r="H470" s="761" t="s">
        <v>29</v>
      </c>
      <c r="I470" s="761" t="s">
        <v>3641</v>
      </c>
      <c r="J470" s="771">
        <v>44228.0</v>
      </c>
      <c r="K470" s="778" t="s">
        <v>3802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3197</v>
      </c>
      <c r="C471" s="777" t="s">
        <v>2528</v>
      </c>
      <c r="D471" s="761" t="s">
        <v>6322</v>
      </c>
      <c r="E471" s="773">
        <v>10000.0</v>
      </c>
      <c r="F471" s="761" t="s">
        <v>3196</v>
      </c>
      <c r="G471" s="771" t="s">
        <v>18</v>
      </c>
      <c r="H471" s="771" t="s">
        <v>170</v>
      </c>
      <c r="I471" s="771" t="s">
        <v>191</v>
      </c>
      <c r="J471" s="771">
        <v>44322.0</v>
      </c>
      <c r="K471" s="774" t="s">
        <v>3806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2925</v>
      </c>
      <c r="C472" s="777" t="s">
        <v>2528</v>
      </c>
      <c r="D472" s="761" t="s">
        <v>2539</v>
      </c>
      <c r="E472" s="773">
        <v>30000.0</v>
      </c>
      <c r="F472" s="761" t="s">
        <v>2924</v>
      </c>
      <c r="G472" s="771" t="s">
        <v>18</v>
      </c>
      <c r="H472" s="771" t="s">
        <v>170</v>
      </c>
      <c r="I472" s="771" t="s">
        <v>171</v>
      </c>
      <c r="J472" s="771">
        <v>44272.0</v>
      </c>
      <c r="K472" s="774" t="s">
        <v>6343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6393</v>
      </c>
      <c r="C473" s="761" t="s">
        <v>3798</v>
      </c>
      <c r="D473" s="761" t="s">
        <v>6321</v>
      </c>
      <c r="E473" s="773">
        <v>0.0</v>
      </c>
      <c r="F473" s="761" t="s">
        <v>4033</v>
      </c>
      <c r="G473" s="761" t="s">
        <v>18</v>
      </c>
      <c r="H473" s="761" t="s">
        <v>29</v>
      </c>
      <c r="I473" s="761" t="s">
        <v>3805</v>
      </c>
      <c r="J473" s="771">
        <v>44141.0</v>
      </c>
      <c r="K473" s="778" t="s">
        <v>3806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2963</v>
      </c>
      <c r="C474" s="777" t="s">
        <v>2528</v>
      </c>
      <c r="D474" s="761" t="s">
        <v>6322</v>
      </c>
      <c r="E474" s="773">
        <v>6000.0</v>
      </c>
      <c r="F474" s="761" t="s">
        <v>2962</v>
      </c>
      <c r="G474" s="771" t="s">
        <v>2531</v>
      </c>
      <c r="H474" s="771" t="s">
        <v>29</v>
      </c>
      <c r="I474" s="771" t="s">
        <v>2532</v>
      </c>
      <c r="J474" s="771">
        <v>43703.0</v>
      </c>
      <c r="K474" s="774" t="s">
        <v>4184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6394</v>
      </c>
      <c r="C475" s="777" t="s">
        <v>3798</v>
      </c>
      <c r="D475" s="761" t="s">
        <v>6322</v>
      </c>
      <c r="E475" s="773">
        <v>20000.0</v>
      </c>
      <c r="F475" s="761" t="s">
        <v>4029</v>
      </c>
      <c r="G475" s="761" t="s">
        <v>2531</v>
      </c>
      <c r="H475" s="761" t="s">
        <v>29</v>
      </c>
      <c r="I475" s="761" t="s">
        <v>2531</v>
      </c>
      <c r="J475" s="771">
        <v>44235.0</v>
      </c>
      <c r="K475" s="778" t="s">
        <v>3806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3571</v>
      </c>
      <c r="C476" s="777" t="s">
        <v>2528</v>
      </c>
      <c r="D476" s="761" t="s">
        <v>6322</v>
      </c>
      <c r="E476" s="773">
        <v>16000.0</v>
      </c>
      <c r="F476" s="761" t="s">
        <v>3570</v>
      </c>
      <c r="G476" s="771" t="s">
        <v>2531</v>
      </c>
      <c r="H476" s="771" t="s">
        <v>29</v>
      </c>
      <c r="I476" s="771" t="s">
        <v>2532</v>
      </c>
      <c r="J476" s="771">
        <v>43567.0</v>
      </c>
      <c r="K476" s="774" t="s">
        <v>3806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6395</v>
      </c>
      <c r="C477" s="761" t="s">
        <v>3798</v>
      </c>
      <c r="D477" s="761" t="s">
        <v>6321</v>
      </c>
      <c r="E477" s="773">
        <v>0.0</v>
      </c>
      <c r="F477" s="761" t="s">
        <v>3970</v>
      </c>
      <c r="G477" s="761" t="s">
        <v>95</v>
      </c>
      <c r="H477" s="761" t="s">
        <v>29</v>
      </c>
      <c r="I477" s="761" t="s">
        <v>3971</v>
      </c>
      <c r="J477" s="771">
        <v>44120.0</v>
      </c>
      <c r="K477" s="778" t="s">
        <v>3806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2780</v>
      </c>
      <c r="C478" s="777" t="s">
        <v>2528</v>
      </c>
      <c r="D478" s="761" t="s">
        <v>6322</v>
      </c>
      <c r="E478" s="773">
        <v>500.0</v>
      </c>
      <c r="F478" s="761" t="s">
        <v>638</v>
      </c>
      <c r="G478" s="771" t="s">
        <v>18</v>
      </c>
      <c r="H478" s="771" t="s">
        <v>170</v>
      </c>
      <c r="I478" s="771" t="s">
        <v>171</v>
      </c>
      <c r="J478" s="771">
        <v>44280.0</v>
      </c>
      <c r="K478" s="774" t="s">
        <v>3806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6395</v>
      </c>
      <c r="C479" s="777" t="s">
        <v>3798</v>
      </c>
      <c r="D479" s="761" t="s">
        <v>2539</v>
      </c>
      <c r="E479" s="773">
        <v>200000.0</v>
      </c>
      <c r="F479" s="761" t="s">
        <v>3970</v>
      </c>
      <c r="G479" s="761" t="s">
        <v>95</v>
      </c>
      <c r="H479" s="761" t="s">
        <v>29</v>
      </c>
      <c r="I479" s="761" t="s">
        <v>3971</v>
      </c>
      <c r="J479" s="771">
        <v>44120.0</v>
      </c>
      <c r="K479" s="778" t="s">
        <v>3806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2835</v>
      </c>
      <c r="C480" s="777" t="s">
        <v>2528</v>
      </c>
      <c r="D480" s="761" t="s">
        <v>6322</v>
      </c>
      <c r="E480" s="773">
        <v>12000.0</v>
      </c>
      <c r="F480" s="761" t="s">
        <v>820</v>
      </c>
      <c r="G480" s="771" t="s">
        <v>18</v>
      </c>
      <c r="H480" s="771" t="s">
        <v>170</v>
      </c>
      <c r="I480" s="771" t="s">
        <v>191</v>
      </c>
      <c r="J480" s="771">
        <v>44328.0</v>
      </c>
      <c r="K480" s="774" t="s">
        <v>3802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6396</v>
      </c>
      <c r="C481" s="777" t="s">
        <v>3798</v>
      </c>
      <c r="D481" s="761" t="s">
        <v>6322</v>
      </c>
      <c r="E481" s="773">
        <v>30000.0</v>
      </c>
      <c r="F481" s="761" t="s">
        <v>4715</v>
      </c>
      <c r="G481" s="761" t="s">
        <v>95</v>
      </c>
      <c r="H481" s="761" t="s">
        <v>29</v>
      </c>
      <c r="I481" s="807" t="s">
        <v>4716</v>
      </c>
      <c r="J481" s="771">
        <v>44130.0</v>
      </c>
      <c r="K481" s="778" t="s">
        <v>3806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2963</v>
      </c>
      <c r="C482" s="777" t="s">
        <v>2528</v>
      </c>
      <c r="D482" s="761" t="s">
        <v>6322</v>
      </c>
      <c r="E482" s="773">
        <v>2000.0</v>
      </c>
      <c r="F482" s="761" t="s">
        <v>2962</v>
      </c>
      <c r="G482" s="771" t="s">
        <v>2531</v>
      </c>
      <c r="H482" s="771" t="s">
        <v>29</v>
      </c>
      <c r="I482" s="771" t="s">
        <v>2532</v>
      </c>
      <c r="J482" s="771">
        <v>43703.0</v>
      </c>
      <c r="K482" s="774" t="s">
        <v>4184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3072</v>
      </c>
      <c r="C483" s="777" t="s">
        <v>2528</v>
      </c>
      <c r="D483" s="761" t="s">
        <v>6322</v>
      </c>
      <c r="E483" s="773">
        <v>15000.0</v>
      </c>
      <c r="F483" s="761" t="s">
        <v>3071</v>
      </c>
      <c r="G483" s="771" t="s">
        <v>18</v>
      </c>
      <c r="H483" s="771" t="s">
        <v>170</v>
      </c>
      <c r="I483" s="771" t="s">
        <v>171</v>
      </c>
      <c r="J483" s="771">
        <v>44295.0</v>
      </c>
      <c r="K483" s="774" t="s">
        <v>3812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3040</v>
      </c>
      <c r="C484" s="777" t="s">
        <v>2528</v>
      </c>
      <c r="D484" s="761" t="s">
        <v>6322</v>
      </c>
      <c r="E484" s="773">
        <v>2000.0</v>
      </c>
      <c r="F484" s="761" t="s">
        <v>3039</v>
      </c>
      <c r="G484" s="771" t="s">
        <v>18</v>
      </c>
      <c r="H484" s="771" t="s">
        <v>170</v>
      </c>
      <c r="I484" s="771" t="s">
        <v>2616</v>
      </c>
      <c r="J484" s="771">
        <v>44266.0</v>
      </c>
      <c r="K484" s="774" t="s">
        <v>3814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2666</v>
      </c>
      <c r="C485" s="777" t="s">
        <v>2528</v>
      </c>
      <c r="D485" s="761" t="s">
        <v>6322</v>
      </c>
      <c r="E485" s="773">
        <v>1000000.0</v>
      </c>
      <c r="F485" s="761" t="s">
        <v>352</v>
      </c>
      <c r="G485" s="771" t="s">
        <v>18</v>
      </c>
      <c r="H485" s="771" t="s">
        <v>170</v>
      </c>
      <c r="I485" s="771" t="s">
        <v>171</v>
      </c>
      <c r="J485" s="771">
        <v>44263.0</v>
      </c>
      <c r="K485" s="774" t="s">
        <v>3806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6397</v>
      </c>
      <c r="C486" s="761" t="s">
        <v>3798</v>
      </c>
      <c r="D486" s="761" t="s">
        <v>6321</v>
      </c>
      <c r="E486" s="773">
        <v>0.0</v>
      </c>
      <c r="F486" s="761" t="s">
        <v>4791</v>
      </c>
      <c r="G486" s="761" t="s">
        <v>95</v>
      </c>
      <c r="H486" s="761" t="s">
        <v>29</v>
      </c>
      <c r="I486" s="761" t="s">
        <v>4062</v>
      </c>
      <c r="J486" s="771">
        <v>44775.0</v>
      </c>
      <c r="K486" s="778" t="s">
        <v>3818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2946</v>
      </c>
      <c r="C487" s="761" t="s">
        <v>2528</v>
      </c>
      <c r="D487" s="761" t="s">
        <v>6321</v>
      </c>
      <c r="E487" s="773">
        <v>467689.84</v>
      </c>
      <c r="F487" s="761" t="s">
        <v>2945</v>
      </c>
      <c r="G487" s="771" t="s">
        <v>2531</v>
      </c>
      <c r="H487" s="771" t="s">
        <v>29</v>
      </c>
      <c r="I487" s="771" t="s">
        <v>2532</v>
      </c>
      <c r="J487" s="771">
        <v>43859.0</v>
      </c>
      <c r="K487" s="774" t="s">
        <v>3814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6368</v>
      </c>
      <c r="C488" s="761" t="s">
        <v>3798</v>
      </c>
      <c r="D488" s="761" t="s">
        <v>6321</v>
      </c>
      <c r="E488" s="773">
        <v>0.0</v>
      </c>
      <c r="F488" s="761" t="s">
        <v>4018</v>
      </c>
      <c r="G488" s="761" t="s">
        <v>95</v>
      </c>
      <c r="H488" s="761" t="s">
        <v>29</v>
      </c>
      <c r="I488" s="761" t="s">
        <v>3641</v>
      </c>
      <c r="J488" s="771">
        <v>44228.0</v>
      </c>
      <c r="K488" s="778" t="s">
        <v>3802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6398</v>
      </c>
      <c r="C489" s="777" t="s">
        <v>3798</v>
      </c>
      <c r="D489" s="761" t="s">
        <v>6322</v>
      </c>
      <c r="E489" s="773">
        <v>387869.72</v>
      </c>
      <c r="F489" s="761" t="s">
        <v>6399</v>
      </c>
      <c r="G489" s="761" t="s">
        <v>2531</v>
      </c>
      <c r="H489" s="761" t="s">
        <v>29</v>
      </c>
      <c r="I489" s="761" t="s">
        <v>2531</v>
      </c>
      <c r="J489" s="771">
        <v>44195.0</v>
      </c>
      <c r="K489" s="778" t="s">
        <v>3814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6360</v>
      </c>
      <c r="C490" s="777" t="s">
        <v>3798</v>
      </c>
      <c r="D490" s="761" t="s">
        <v>6322</v>
      </c>
      <c r="E490" s="773">
        <v>169129.47</v>
      </c>
      <c r="F490" s="761" t="s">
        <v>5076</v>
      </c>
      <c r="G490" s="761" t="s">
        <v>95</v>
      </c>
      <c r="H490" s="761" t="s">
        <v>29</v>
      </c>
      <c r="I490" s="761" t="s">
        <v>4464</v>
      </c>
      <c r="J490" s="771">
        <v>44180.0</v>
      </c>
      <c r="K490" s="778" t="s">
        <v>3806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6400</v>
      </c>
      <c r="C491" s="777" t="s">
        <v>3798</v>
      </c>
      <c r="D491" s="761" t="s">
        <v>6322</v>
      </c>
      <c r="E491" s="773">
        <v>300000.0</v>
      </c>
      <c r="F491" s="761" t="s">
        <v>5337</v>
      </c>
      <c r="G491" s="761" t="s">
        <v>95</v>
      </c>
      <c r="H491" s="761" t="s">
        <v>29</v>
      </c>
      <c r="I491" s="761" t="s">
        <v>4443</v>
      </c>
      <c r="J491" s="771">
        <v>44397.0</v>
      </c>
      <c r="K491" s="778" t="s">
        <v>3814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3022</v>
      </c>
      <c r="C492" s="777" t="s">
        <v>2528</v>
      </c>
      <c r="D492" s="761" t="s">
        <v>6322</v>
      </c>
      <c r="E492" s="773">
        <v>15000.0</v>
      </c>
      <c r="F492" s="761" t="s">
        <v>3021</v>
      </c>
      <c r="G492" s="771" t="s">
        <v>2531</v>
      </c>
      <c r="H492" s="771" t="s">
        <v>29</v>
      </c>
      <c r="I492" s="771" t="s">
        <v>2532</v>
      </c>
      <c r="J492" s="771">
        <v>43605.0</v>
      </c>
      <c r="K492" s="774" t="s">
        <v>3814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3197</v>
      </c>
      <c r="C493" s="777" t="s">
        <v>2528</v>
      </c>
      <c r="D493" s="761" t="s">
        <v>6322</v>
      </c>
      <c r="E493" s="773">
        <v>36000.0</v>
      </c>
      <c r="F493" s="761" t="s">
        <v>3196</v>
      </c>
      <c r="G493" s="771" t="s">
        <v>18</v>
      </c>
      <c r="H493" s="771" t="s">
        <v>170</v>
      </c>
      <c r="I493" s="771" t="s">
        <v>191</v>
      </c>
      <c r="J493" s="771">
        <v>44322.0</v>
      </c>
      <c r="K493" s="774" t="s">
        <v>3806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6401</v>
      </c>
      <c r="C494" s="761" t="s">
        <v>3798</v>
      </c>
      <c r="D494" s="761" t="s">
        <v>6321</v>
      </c>
      <c r="E494" s="773">
        <v>0.0</v>
      </c>
      <c r="F494" s="761" t="s">
        <v>5117</v>
      </c>
      <c r="G494" s="761" t="s">
        <v>95</v>
      </c>
      <c r="H494" s="761" t="s">
        <v>29</v>
      </c>
      <c r="I494" s="761" t="s">
        <v>3971</v>
      </c>
      <c r="J494" s="771">
        <v>44078.0</v>
      </c>
      <c r="K494" s="778" t="s">
        <v>3802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3390</v>
      </c>
      <c r="C495" s="777" t="s">
        <v>2528</v>
      </c>
      <c r="D495" s="761" t="s">
        <v>6322</v>
      </c>
      <c r="E495" s="773">
        <v>29127.62</v>
      </c>
      <c r="F495" s="761" t="s">
        <v>3389</v>
      </c>
      <c r="G495" s="771" t="s">
        <v>2531</v>
      </c>
      <c r="H495" s="771" t="s">
        <v>29</v>
      </c>
      <c r="I495" s="771" t="s">
        <v>2532</v>
      </c>
      <c r="J495" s="771">
        <v>43894.0</v>
      </c>
      <c r="K495" s="774" t="s">
        <v>3814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2871</v>
      </c>
      <c r="C496" s="777" t="s">
        <v>2528</v>
      </c>
      <c r="D496" s="761" t="s">
        <v>6322</v>
      </c>
      <c r="E496" s="773">
        <v>4000.0</v>
      </c>
      <c r="F496" s="761" t="s">
        <v>2870</v>
      </c>
      <c r="G496" s="771" t="s">
        <v>18</v>
      </c>
      <c r="H496" s="771" t="s">
        <v>170</v>
      </c>
      <c r="I496" s="771" t="s">
        <v>191</v>
      </c>
      <c r="J496" s="771">
        <v>44291.0</v>
      </c>
      <c r="K496" s="774" t="s">
        <v>3806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6400</v>
      </c>
      <c r="C497" s="777" t="s">
        <v>3798</v>
      </c>
      <c r="D497" s="761" t="s">
        <v>2539</v>
      </c>
      <c r="E497" s="773">
        <v>83704.06</v>
      </c>
      <c r="F497" s="761" t="s">
        <v>6402</v>
      </c>
      <c r="G497" s="761" t="s">
        <v>95</v>
      </c>
      <c r="H497" s="761" t="s">
        <v>29</v>
      </c>
      <c r="I497" s="761" t="s">
        <v>4443</v>
      </c>
      <c r="J497" s="771">
        <v>44397.0</v>
      </c>
      <c r="K497" s="778" t="s">
        <v>3814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6403</v>
      </c>
      <c r="C498" s="777" t="s">
        <v>3798</v>
      </c>
      <c r="D498" s="761" t="s">
        <v>2539</v>
      </c>
      <c r="E498" s="773">
        <v>5000.0</v>
      </c>
      <c r="F498" s="761" t="s">
        <v>4162</v>
      </c>
      <c r="G498" s="761" t="s">
        <v>18</v>
      </c>
      <c r="H498" s="761" t="s">
        <v>29</v>
      </c>
      <c r="I498" s="761" t="s">
        <v>4163</v>
      </c>
      <c r="J498" s="771">
        <v>44305.0</v>
      </c>
      <c r="K498" s="778" t="s">
        <v>3818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3452</v>
      </c>
      <c r="C499" s="761" t="s">
        <v>2528</v>
      </c>
      <c r="D499" s="761" t="s">
        <v>6321</v>
      </c>
      <c r="E499" s="773">
        <v>110571.37</v>
      </c>
      <c r="F499" s="761" t="s">
        <v>3451</v>
      </c>
      <c r="G499" s="771" t="s">
        <v>2641</v>
      </c>
      <c r="H499" s="771" t="s">
        <v>29</v>
      </c>
      <c r="I499" s="771" t="s">
        <v>2641</v>
      </c>
      <c r="J499" s="771">
        <v>43990.0</v>
      </c>
      <c r="K499" s="774" t="s">
        <v>3818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6404</v>
      </c>
      <c r="C500" s="761" t="s">
        <v>3798</v>
      </c>
      <c r="D500" s="761" t="s">
        <v>6321</v>
      </c>
      <c r="E500" s="773">
        <v>0.0</v>
      </c>
      <c r="F500" s="761" t="s">
        <v>5138</v>
      </c>
      <c r="G500" s="761" t="s">
        <v>18</v>
      </c>
      <c r="H500" s="761" t="s">
        <v>29</v>
      </c>
      <c r="I500" s="761" t="s">
        <v>3805</v>
      </c>
      <c r="J500" s="771">
        <v>44148.0</v>
      </c>
      <c r="K500" s="778" t="s">
        <v>3806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2550</v>
      </c>
      <c r="C501" s="777" t="s">
        <v>2528</v>
      </c>
      <c r="D501" s="761" t="s">
        <v>6322</v>
      </c>
      <c r="E501" s="773">
        <v>3000.0</v>
      </c>
      <c r="F501" s="761" t="s">
        <v>2549</v>
      </c>
      <c r="G501" s="771" t="s">
        <v>18</v>
      </c>
      <c r="H501" s="771" t="s">
        <v>170</v>
      </c>
      <c r="I501" s="771" t="s">
        <v>191</v>
      </c>
      <c r="J501" s="771">
        <v>44321.0</v>
      </c>
      <c r="K501" s="774" t="s">
        <v>3814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3197</v>
      </c>
      <c r="C502" s="777" t="s">
        <v>2528</v>
      </c>
      <c r="D502" s="761" t="s">
        <v>6322</v>
      </c>
      <c r="E502" s="773">
        <v>9000.0</v>
      </c>
      <c r="F502" s="761" t="s">
        <v>3196</v>
      </c>
      <c r="G502" s="771" t="s">
        <v>18</v>
      </c>
      <c r="H502" s="771" t="s">
        <v>170</v>
      </c>
      <c r="I502" s="771" t="s">
        <v>191</v>
      </c>
      <c r="J502" s="771">
        <v>44322.0</v>
      </c>
      <c r="K502" s="774" t="s">
        <v>3806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6405</v>
      </c>
      <c r="C503" s="777" t="s">
        <v>3798</v>
      </c>
      <c r="D503" s="761" t="s">
        <v>6322</v>
      </c>
      <c r="E503" s="773">
        <v>10000.0</v>
      </c>
      <c r="F503" s="761" t="s">
        <v>5095</v>
      </c>
      <c r="G503" s="761" t="s">
        <v>18</v>
      </c>
      <c r="H503" s="761" t="s">
        <v>29</v>
      </c>
      <c r="I503" s="761" t="s">
        <v>3805</v>
      </c>
      <c r="J503" s="771">
        <v>44133.0</v>
      </c>
      <c r="K503" s="778" t="s">
        <v>3814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6406</v>
      </c>
      <c r="C504" s="777" t="s">
        <v>3798</v>
      </c>
      <c r="D504" s="761" t="s">
        <v>2539</v>
      </c>
      <c r="E504" s="773">
        <v>117509.41</v>
      </c>
      <c r="F504" s="761" t="s">
        <v>4172</v>
      </c>
      <c r="G504" s="761" t="s">
        <v>2531</v>
      </c>
      <c r="H504" s="761" t="s">
        <v>29</v>
      </c>
      <c r="I504" s="761" t="s">
        <v>2531</v>
      </c>
      <c r="J504" s="771">
        <v>44368.0</v>
      </c>
      <c r="K504" s="778" t="s">
        <v>3806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6407</v>
      </c>
      <c r="C505" s="761" t="s">
        <v>3798</v>
      </c>
      <c r="D505" s="761" t="s">
        <v>6321</v>
      </c>
      <c r="E505" s="773">
        <v>0.0</v>
      </c>
      <c r="F505" s="761" t="s">
        <v>4953</v>
      </c>
      <c r="G505" s="761" t="s">
        <v>18</v>
      </c>
      <c r="H505" s="761" t="s">
        <v>29</v>
      </c>
      <c r="I505" s="761" t="s">
        <v>3805</v>
      </c>
      <c r="J505" s="771">
        <v>44196.0</v>
      </c>
      <c r="K505" s="778" t="s">
        <v>3812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2963</v>
      </c>
      <c r="C506" s="777" t="s">
        <v>2528</v>
      </c>
      <c r="D506" s="761" t="s">
        <v>6322</v>
      </c>
      <c r="E506" s="773">
        <v>70000.0</v>
      </c>
      <c r="F506" s="761" t="s">
        <v>2962</v>
      </c>
      <c r="G506" s="771" t="s">
        <v>2531</v>
      </c>
      <c r="H506" s="771" t="s">
        <v>29</v>
      </c>
      <c r="I506" s="771" t="s">
        <v>2532</v>
      </c>
      <c r="J506" s="771">
        <v>43703.0</v>
      </c>
      <c r="K506" s="774" t="s">
        <v>4184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6371</v>
      </c>
      <c r="C507" s="777" t="s">
        <v>3798</v>
      </c>
      <c r="D507" s="761" t="s">
        <v>2539</v>
      </c>
      <c r="E507" s="773">
        <v>56000.0</v>
      </c>
      <c r="F507" s="761" t="s">
        <v>5249</v>
      </c>
      <c r="G507" s="761" t="s">
        <v>18</v>
      </c>
      <c r="H507" s="761" t="s">
        <v>19</v>
      </c>
      <c r="I507" s="761" t="s">
        <v>250</v>
      </c>
      <c r="J507" s="771">
        <v>44291.0</v>
      </c>
      <c r="K507" s="778" t="s">
        <v>3818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3566</v>
      </c>
      <c r="C508" s="777" t="s">
        <v>2528</v>
      </c>
      <c r="D508" s="761" t="s">
        <v>6322</v>
      </c>
      <c r="E508" s="773">
        <v>86000.0</v>
      </c>
      <c r="F508" s="761" t="s">
        <v>3565</v>
      </c>
      <c r="G508" s="771" t="s">
        <v>18</v>
      </c>
      <c r="H508" s="771" t="s">
        <v>170</v>
      </c>
      <c r="I508" s="771" t="s">
        <v>2616</v>
      </c>
      <c r="J508" s="771">
        <v>44267.0</v>
      </c>
      <c r="K508" s="774" t="s">
        <v>3806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3390</v>
      </c>
      <c r="C509" s="777" t="s">
        <v>2528</v>
      </c>
      <c r="D509" s="761" t="s">
        <v>6322</v>
      </c>
      <c r="E509" s="773">
        <v>1000.0</v>
      </c>
      <c r="F509" s="761" t="s">
        <v>3389</v>
      </c>
      <c r="G509" s="771" t="s">
        <v>2531</v>
      </c>
      <c r="H509" s="771" t="s">
        <v>29</v>
      </c>
      <c r="I509" s="771" t="s">
        <v>2532</v>
      </c>
      <c r="J509" s="771">
        <v>43894.0</v>
      </c>
      <c r="K509" s="774" t="s">
        <v>3814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6347</v>
      </c>
      <c r="C510" s="777" t="s">
        <v>3798</v>
      </c>
      <c r="D510" s="761" t="s">
        <v>6322</v>
      </c>
      <c r="E510" s="773">
        <v>10000.0</v>
      </c>
      <c r="F510" s="761" t="s">
        <v>4137</v>
      </c>
      <c r="G510" s="761" t="s">
        <v>18</v>
      </c>
      <c r="H510" s="761" t="s">
        <v>29</v>
      </c>
      <c r="I510" s="761" t="s">
        <v>4138</v>
      </c>
      <c r="J510" s="771">
        <v>44089.0</v>
      </c>
      <c r="K510" s="778" t="s">
        <v>3812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3422</v>
      </c>
      <c r="C511" s="777" t="s">
        <v>2528</v>
      </c>
      <c r="D511" s="761" t="s">
        <v>6322</v>
      </c>
      <c r="E511" s="773">
        <v>15000.0</v>
      </c>
      <c r="F511" s="761" t="s">
        <v>3421</v>
      </c>
      <c r="G511" s="771" t="s">
        <v>18</v>
      </c>
      <c r="H511" s="771" t="s">
        <v>170</v>
      </c>
      <c r="I511" s="771" t="s">
        <v>191</v>
      </c>
      <c r="J511" s="771">
        <v>44319.0</v>
      </c>
      <c r="K511" s="774" t="s">
        <v>3806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3400</v>
      </c>
      <c r="C512" s="777" t="s">
        <v>2528</v>
      </c>
      <c r="D512" s="761" t="s">
        <v>2539</v>
      </c>
      <c r="E512" s="773">
        <v>50000.0</v>
      </c>
      <c r="F512" s="761" t="s">
        <v>3399</v>
      </c>
      <c r="G512" s="771" t="s">
        <v>18</v>
      </c>
      <c r="H512" s="771" t="s">
        <v>170</v>
      </c>
      <c r="I512" s="771" t="s">
        <v>191</v>
      </c>
      <c r="J512" s="771">
        <v>44279.0</v>
      </c>
      <c r="K512" s="774" t="s">
        <v>3806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2798</v>
      </c>
      <c r="C513" s="777" t="s">
        <v>2528</v>
      </c>
      <c r="D513" s="761" t="s">
        <v>6322</v>
      </c>
      <c r="E513" s="773">
        <v>150000.0</v>
      </c>
      <c r="F513" s="761" t="s">
        <v>2797</v>
      </c>
      <c r="G513" s="771" t="s">
        <v>18</v>
      </c>
      <c r="H513" s="771" t="s">
        <v>170</v>
      </c>
      <c r="I513" s="771" t="s">
        <v>171</v>
      </c>
      <c r="J513" s="771">
        <v>44328.0</v>
      </c>
      <c r="K513" s="774" t="s">
        <v>3806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6348</v>
      </c>
      <c r="C514" s="777" t="s">
        <v>3798</v>
      </c>
      <c r="D514" s="761" t="s">
        <v>6322</v>
      </c>
      <c r="E514" s="773">
        <v>130000.0</v>
      </c>
      <c r="F514" s="761" t="s">
        <v>3860</v>
      </c>
      <c r="G514" s="761" t="s">
        <v>2531</v>
      </c>
      <c r="H514" s="761" t="s">
        <v>29</v>
      </c>
      <c r="I514" s="761" t="s">
        <v>2531</v>
      </c>
      <c r="J514" s="771">
        <v>44180.0</v>
      </c>
      <c r="K514" s="778" t="s">
        <v>3806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6348</v>
      </c>
      <c r="C515" s="777" t="s">
        <v>3798</v>
      </c>
      <c r="D515" s="761" t="s">
        <v>6322</v>
      </c>
      <c r="E515" s="773">
        <v>43000.0</v>
      </c>
      <c r="F515" s="761" t="s">
        <v>3860</v>
      </c>
      <c r="G515" s="761" t="s">
        <v>2531</v>
      </c>
      <c r="H515" s="761" t="s">
        <v>29</v>
      </c>
      <c r="I515" s="761" t="s">
        <v>2531</v>
      </c>
      <c r="J515" s="771">
        <v>44180.0</v>
      </c>
      <c r="K515" s="778" t="s">
        <v>3806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3390</v>
      </c>
      <c r="C516" s="777" t="s">
        <v>2528</v>
      </c>
      <c r="D516" s="761" t="s">
        <v>6322</v>
      </c>
      <c r="E516" s="773">
        <v>40000.0</v>
      </c>
      <c r="F516" s="761" t="s">
        <v>3389</v>
      </c>
      <c r="G516" s="771" t="s">
        <v>2531</v>
      </c>
      <c r="H516" s="771" t="s">
        <v>29</v>
      </c>
      <c r="I516" s="771" t="s">
        <v>2532</v>
      </c>
      <c r="J516" s="771">
        <v>43894.0</v>
      </c>
      <c r="K516" s="774" t="s">
        <v>3814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3022</v>
      </c>
      <c r="C517" s="777" t="s">
        <v>2528</v>
      </c>
      <c r="D517" s="761" t="s">
        <v>6322</v>
      </c>
      <c r="E517" s="773">
        <v>75000.0</v>
      </c>
      <c r="F517" s="761" t="s">
        <v>3021</v>
      </c>
      <c r="G517" s="771" t="s">
        <v>2531</v>
      </c>
      <c r="H517" s="771" t="s">
        <v>29</v>
      </c>
      <c r="I517" s="771" t="s">
        <v>2532</v>
      </c>
      <c r="J517" s="771">
        <v>43605.0</v>
      </c>
      <c r="K517" s="774" t="s">
        <v>3814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6360</v>
      </c>
      <c r="C518" s="777" t="s">
        <v>3798</v>
      </c>
      <c r="D518" s="761" t="s">
        <v>6322</v>
      </c>
      <c r="E518" s="773">
        <v>3000.0</v>
      </c>
      <c r="F518" s="761" t="s">
        <v>5076</v>
      </c>
      <c r="G518" s="761" t="s">
        <v>95</v>
      </c>
      <c r="H518" s="761" t="s">
        <v>29</v>
      </c>
      <c r="I518" s="761" t="s">
        <v>4464</v>
      </c>
      <c r="J518" s="771">
        <v>44180.0</v>
      </c>
      <c r="K518" s="778" t="s">
        <v>3806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3197</v>
      </c>
      <c r="C519" s="777" t="s">
        <v>2528</v>
      </c>
      <c r="D519" s="761" t="s">
        <v>6322</v>
      </c>
      <c r="E519" s="773">
        <v>2000.0</v>
      </c>
      <c r="F519" s="761" t="s">
        <v>3196</v>
      </c>
      <c r="G519" s="771" t="s">
        <v>18</v>
      </c>
      <c r="H519" s="771" t="s">
        <v>170</v>
      </c>
      <c r="I519" s="771" t="s">
        <v>191</v>
      </c>
      <c r="J519" s="771">
        <v>44322.0</v>
      </c>
      <c r="K519" s="774" t="s">
        <v>3806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2723</v>
      </c>
      <c r="C520" s="761" t="s">
        <v>2528</v>
      </c>
      <c r="D520" s="761" t="s">
        <v>6321</v>
      </c>
      <c r="E520" s="773">
        <v>104633.35</v>
      </c>
      <c r="F520" s="761" t="s">
        <v>2722</v>
      </c>
      <c r="G520" s="771" t="s">
        <v>18</v>
      </c>
      <c r="H520" s="771" t="s">
        <v>170</v>
      </c>
      <c r="I520" s="771" t="s">
        <v>2616</v>
      </c>
      <c r="J520" s="771">
        <v>44273.0</v>
      </c>
      <c r="K520" s="774" t="s">
        <v>3806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6405</v>
      </c>
      <c r="C521" s="761" t="s">
        <v>3798</v>
      </c>
      <c r="D521" s="761" t="s">
        <v>6321</v>
      </c>
      <c r="E521" s="773">
        <v>0.0</v>
      </c>
      <c r="F521" s="761" t="s">
        <v>5095</v>
      </c>
      <c r="G521" s="761" t="s">
        <v>18</v>
      </c>
      <c r="H521" s="761" t="s">
        <v>29</v>
      </c>
      <c r="I521" s="761" t="s">
        <v>3805</v>
      </c>
      <c r="J521" s="771">
        <v>44133.0</v>
      </c>
      <c r="K521" s="778" t="s">
        <v>3814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2891</v>
      </c>
      <c r="C522" s="777" t="s">
        <v>2528</v>
      </c>
      <c r="D522" s="761" t="s">
        <v>6322</v>
      </c>
      <c r="E522" s="773">
        <v>50000.0</v>
      </c>
      <c r="F522" s="761" t="s">
        <v>982</v>
      </c>
      <c r="G522" s="771" t="s">
        <v>18</v>
      </c>
      <c r="H522" s="771" t="s">
        <v>170</v>
      </c>
      <c r="I522" s="771" t="s">
        <v>171</v>
      </c>
      <c r="J522" s="771">
        <v>44340.0</v>
      </c>
      <c r="K522" s="774" t="s">
        <v>3814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3470</v>
      </c>
      <c r="C523" s="761" t="s">
        <v>2528</v>
      </c>
      <c r="D523" s="761" t="s">
        <v>6321</v>
      </c>
      <c r="E523" s="773">
        <v>397214.14</v>
      </c>
      <c r="F523" s="761" t="s">
        <v>3469</v>
      </c>
      <c r="G523" s="771" t="s">
        <v>2531</v>
      </c>
      <c r="H523" s="771" t="s">
        <v>29</v>
      </c>
      <c r="I523" s="771" t="s">
        <v>2544</v>
      </c>
      <c r="J523" s="771">
        <v>43539.0</v>
      </c>
      <c r="K523" s="774" t="s">
        <v>3806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3472</v>
      </c>
      <c r="C524" s="761" t="s">
        <v>2528</v>
      </c>
      <c r="D524" s="761" t="s">
        <v>6321</v>
      </c>
      <c r="E524" s="773">
        <v>40150.79</v>
      </c>
      <c r="F524" s="761" t="s">
        <v>3469</v>
      </c>
      <c r="G524" s="771" t="s">
        <v>2531</v>
      </c>
      <c r="H524" s="771" t="s">
        <v>29</v>
      </c>
      <c r="I524" s="771" t="s">
        <v>2544</v>
      </c>
      <c r="J524" s="771">
        <v>44397.0</v>
      </c>
      <c r="K524" s="774" t="s">
        <v>3847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3283</v>
      </c>
      <c r="C525" s="777" t="s">
        <v>2528</v>
      </c>
      <c r="D525" s="761" t="s">
        <v>6322</v>
      </c>
      <c r="E525" s="773">
        <v>20000.0</v>
      </c>
      <c r="F525" s="761" t="s">
        <v>3282</v>
      </c>
      <c r="G525" s="771" t="s">
        <v>18</v>
      </c>
      <c r="H525" s="771" t="s">
        <v>170</v>
      </c>
      <c r="I525" s="771" t="s">
        <v>171</v>
      </c>
      <c r="J525" s="771">
        <v>44319.0</v>
      </c>
      <c r="K525" s="774" t="s">
        <v>3806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2780</v>
      </c>
      <c r="C526" s="777" t="s">
        <v>2528</v>
      </c>
      <c r="D526" s="761" t="s">
        <v>6322</v>
      </c>
      <c r="E526" s="773">
        <v>130000.0</v>
      </c>
      <c r="F526" s="761" t="s">
        <v>638</v>
      </c>
      <c r="G526" s="771" t="s">
        <v>18</v>
      </c>
      <c r="H526" s="771" t="s">
        <v>170</v>
      </c>
      <c r="I526" s="771" t="s">
        <v>171</v>
      </c>
      <c r="J526" s="771">
        <v>44280.0</v>
      </c>
      <c r="K526" s="774" t="s">
        <v>3806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2828</v>
      </c>
      <c r="C527" s="777" t="s">
        <v>2528</v>
      </c>
      <c r="D527" s="761" t="s">
        <v>6322</v>
      </c>
      <c r="E527" s="773">
        <v>20000.0</v>
      </c>
      <c r="F527" s="761" t="s">
        <v>756</v>
      </c>
      <c r="G527" s="771" t="s">
        <v>18</v>
      </c>
      <c r="H527" s="771" t="s">
        <v>170</v>
      </c>
      <c r="I527" s="771" t="s">
        <v>171</v>
      </c>
      <c r="J527" s="771">
        <v>44321.0</v>
      </c>
      <c r="K527" s="774" t="s">
        <v>3806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3227</v>
      </c>
      <c r="C528" s="777" t="s">
        <v>2528</v>
      </c>
      <c r="D528" s="761" t="s">
        <v>6322</v>
      </c>
      <c r="E528" s="773">
        <v>300000.0</v>
      </c>
      <c r="F528" s="761" t="s">
        <v>3226</v>
      </c>
      <c r="G528" s="771" t="s">
        <v>2531</v>
      </c>
      <c r="H528" s="771" t="s">
        <v>29</v>
      </c>
      <c r="I528" s="771" t="s">
        <v>2532</v>
      </c>
      <c r="J528" s="771">
        <v>43564.0</v>
      </c>
      <c r="K528" s="774" t="s">
        <v>3818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6344</v>
      </c>
      <c r="C529" s="777" t="s">
        <v>3798</v>
      </c>
      <c r="D529" s="761" t="s">
        <v>6322</v>
      </c>
      <c r="E529" s="773">
        <v>25000.0</v>
      </c>
      <c r="F529" s="761" t="s">
        <v>4366</v>
      </c>
      <c r="G529" s="761" t="s">
        <v>95</v>
      </c>
      <c r="H529" s="761" t="s">
        <v>29</v>
      </c>
      <c r="I529" s="761" t="s">
        <v>3865</v>
      </c>
      <c r="J529" s="808">
        <v>44263.0</v>
      </c>
      <c r="K529" s="778" t="s">
        <v>3806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3022</v>
      </c>
      <c r="C530" s="777" t="s">
        <v>2528</v>
      </c>
      <c r="D530" s="761" t="s">
        <v>6322</v>
      </c>
      <c r="E530" s="773">
        <v>17000.0</v>
      </c>
      <c r="F530" s="761" t="s">
        <v>3021</v>
      </c>
      <c r="G530" s="771" t="s">
        <v>2531</v>
      </c>
      <c r="H530" s="771" t="s">
        <v>29</v>
      </c>
      <c r="I530" s="771" t="s">
        <v>2532</v>
      </c>
      <c r="J530" s="771">
        <v>43605.0</v>
      </c>
      <c r="K530" s="774" t="s">
        <v>3814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6408</v>
      </c>
      <c r="C531" s="761" t="s">
        <v>3798</v>
      </c>
      <c r="D531" s="761" t="s">
        <v>6321</v>
      </c>
      <c r="E531" s="773">
        <v>0.0</v>
      </c>
      <c r="F531" s="761" t="s">
        <v>3888</v>
      </c>
      <c r="G531" s="761" t="s">
        <v>18</v>
      </c>
      <c r="H531" s="761" t="s">
        <v>29</v>
      </c>
      <c r="I531" s="761" t="s">
        <v>3805</v>
      </c>
      <c r="J531" s="771">
        <v>44245.0</v>
      </c>
      <c r="K531" s="778" t="s">
        <v>3806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6409</v>
      </c>
      <c r="C532" s="777" t="s">
        <v>3798</v>
      </c>
      <c r="D532" s="761" t="s">
        <v>6322</v>
      </c>
      <c r="E532" s="773">
        <v>150000.0</v>
      </c>
      <c r="F532" s="761" t="s">
        <v>3810</v>
      </c>
      <c r="G532" s="761" t="s">
        <v>18</v>
      </c>
      <c r="H532" s="761" t="s">
        <v>29</v>
      </c>
      <c r="I532" s="761" t="s">
        <v>3805</v>
      </c>
      <c r="J532" s="771">
        <v>44326.0</v>
      </c>
      <c r="K532" s="778" t="s">
        <v>3812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6410</v>
      </c>
      <c r="C533" s="777" t="s">
        <v>3798</v>
      </c>
      <c r="D533" s="761" t="s">
        <v>6322</v>
      </c>
      <c r="E533" s="773">
        <v>84278.97</v>
      </c>
      <c r="F533" s="761" t="s">
        <v>5240</v>
      </c>
      <c r="G533" s="761" t="s">
        <v>2531</v>
      </c>
      <c r="H533" s="761" t="s">
        <v>29</v>
      </c>
      <c r="I533" s="761" t="s">
        <v>2531</v>
      </c>
      <c r="J533" s="771">
        <v>44355.0</v>
      </c>
      <c r="K533" s="778" t="s">
        <v>3814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3007</v>
      </c>
      <c r="C534" s="777" t="s">
        <v>2528</v>
      </c>
      <c r="D534" s="761" t="s">
        <v>6322</v>
      </c>
      <c r="E534" s="773">
        <v>130000.0</v>
      </c>
      <c r="F534" s="761" t="s">
        <v>3006</v>
      </c>
      <c r="G534" s="771" t="s">
        <v>18</v>
      </c>
      <c r="H534" s="771" t="s">
        <v>170</v>
      </c>
      <c r="I534" s="771" t="s">
        <v>171</v>
      </c>
      <c r="J534" s="771">
        <v>44313.0</v>
      </c>
      <c r="K534" s="774" t="s">
        <v>3806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6411</v>
      </c>
      <c r="C535" s="761" t="s">
        <v>3798</v>
      </c>
      <c r="D535" s="761" t="s">
        <v>6321</v>
      </c>
      <c r="E535" s="773">
        <v>0.0</v>
      </c>
      <c r="F535" s="761" t="s">
        <v>4216</v>
      </c>
      <c r="G535" s="761" t="s">
        <v>18</v>
      </c>
      <c r="H535" s="761" t="s">
        <v>29</v>
      </c>
      <c r="I535" s="761" t="s">
        <v>3805</v>
      </c>
      <c r="J535" s="771">
        <v>44085.0</v>
      </c>
      <c r="K535" s="778" t="s">
        <v>3812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6412</v>
      </c>
      <c r="C536" s="761" t="s">
        <v>3798</v>
      </c>
      <c r="D536" s="761" t="s">
        <v>6321</v>
      </c>
      <c r="E536" s="773">
        <v>0.0</v>
      </c>
      <c r="F536" s="761" t="s">
        <v>5081</v>
      </c>
      <c r="G536" s="761" t="s">
        <v>18</v>
      </c>
      <c r="H536" s="761" t="s">
        <v>29</v>
      </c>
      <c r="I536" s="761" t="s">
        <v>3805</v>
      </c>
      <c r="J536" s="771">
        <v>44147.0</v>
      </c>
      <c r="K536" s="778" t="s">
        <v>3814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3040</v>
      </c>
      <c r="C537" s="777" t="s">
        <v>2528</v>
      </c>
      <c r="D537" s="761" t="s">
        <v>6322</v>
      </c>
      <c r="E537" s="773">
        <v>20000.0</v>
      </c>
      <c r="F537" s="761" t="s">
        <v>3039</v>
      </c>
      <c r="G537" s="771" t="s">
        <v>18</v>
      </c>
      <c r="H537" s="771" t="s">
        <v>170</v>
      </c>
      <c r="I537" s="771" t="s">
        <v>2616</v>
      </c>
      <c r="J537" s="771">
        <v>44266.0</v>
      </c>
      <c r="K537" s="774" t="s">
        <v>3814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6413</v>
      </c>
      <c r="C538" s="761" t="s">
        <v>3798</v>
      </c>
      <c r="D538" s="761" t="s">
        <v>6321</v>
      </c>
      <c r="E538" s="773">
        <v>0.0</v>
      </c>
      <c r="F538" s="761" t="s">
        <v>5070</v>
      </c>
      <c r="G538" s="761" t="s">
        <v>18</v>
      </c>
      <c r="H538" s="761" t="s">
        <v>29</v>
      </c>
      <c r="I538" s="761" t="s">
        <v>6414</v>
      </c>
      <c r="J538" s="771">
        <v>44096.0</v>
      </c>
      <c r="K538" s="778" t="s">
        <v>3806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3014</v>
      </c>
      <c r="C539" s="777" t="s">
        <v>2528</v>
      </c>
      <c r="D539" s="761" t="s">
        <v>6322</v>
      </c>
      <c r="E539" s="773">
        <v>300000.0</v>
      </c>
      <c r="F539" s="761" t="s">
        <v>3013</v>
      </c>
      <c r="G539" s="771" t="s">
        <v>2641</v>
      </c>
      <c r="H539" s="771" t="s">
        <v>29</v>
      </c>
      <c r="I539" s="771" t="s">
        <v>2641</v>
      </c>
      <c r="J539" s="771">
        <v>44021.0</v>
      </c>
      <c r="K539" s="774" t="s">
        <v>3806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3393</v>
      </c>
      <c r="C540" s="777" t="s">
        <v>2528</v>
      </c>
      <c r="D540" s="761" t="s">
        <v>6322</v>
      </c>
      <c r="E540" s="773">
        <v>25000.0</v>
      </c>
      <c r="F540" s="761" t="s">
        <v>3392</v>
      </c>
      <c r="G540" s="771" t="s">
        <v>18</v>
      </c>
      <c r="H540" s="771" t="s">
        <v>170</v>
      </c>
      <c r="I540" s="771" t="s">
        <v>191</v>
      </c>
      <c r="J540" s="771">
        <v>44279.0</v>
      </c>
      <c r="K540" s="774" t="s">
        <v>3806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3483</v>
      </c>
      <c r="C541" s="761" t="s">
        <v>2528</v>
      </c>
      <c r="D541" s="761" t="s">
        <v>6321</v>
      </c>
      <c r="E541" s="773">
        <v>130029.24</v>
      </c>
      <c r="F541" s="761" t="s">
        <v>3482</v>
      </c>
      <c r="G541" s="771" t="s">
        <v>2641</v>
      </c>
      <c r="H541" s="771" t="s">
        <v>29</v>
      </c>
      <c r="I541" s="771" t="s">
        <v>2641</v>
      </c>
      <c r="J541" s="771">
        <v>43441.0</v>
      </c>
      <c r="K541" s="774" t="s">
        <v>3818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3446</v>
      </c>
      <c r="C542" s="761" t="s">
        <v>2528</v>
      </c>
      <c r="D542" s="761" t="s">
        <v>6321</v>
      </c>
      <c r="E542" s="773">
        <v>555581.44</v>
      </c>
      <c r="F542" s="761" t="s">
        <v>3445</v>
      </c>
      <c r="G542" s="771" t="s">
        <v>2531</v>
      </c>
      <c r="H542" s="771" t="s">
        <v>29</v>
      </c>
      <c r="I542" s="771" t="s">
        <v>2544</v>
      </c>
      <c r="J542" s="771">
        <v>43607.0</v>
      </c>
      <c r="K542" s="774" t="s">
        <v>4184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3488</v>
      </c>
      <c r="C543" s="777" t="s">
        <v>2528</v>
      </c>
      <c r="D543" s="761" t="s">
        <v>6322</v>
      </c>
      <c r="E543" s="773">
        <v>17000.0</v>
      </c>
      <c r="F543" s="761" t="s">
        <v>3487</v>
      </c>
      <c r="G543" s="771" t="s">
        <v>18</v>
      </c>
      <c r="H543" s="771" t="s">
        <v>170</v>
      </c>
      <c r="I543" s="771" t="s">
        <v>171</v>
      </c>
      <c r="J543" s="771">
        <v>44263.0</v>
      </c>
      <c r="K543" s="774" t="s">
        <v>3814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2609</v>
      </c>
      <c r="C544" s="777" t="s">
        <v>2528</v>
      </c>
      <c r="D544" s="761" t="s">
        <v>6322</v>
      </c>
      <c r="E544" s="773">
        <v>2502500.1</v>
      </c>
      <c r="F544" s="761" t="s">
        <v>239</v>
      </c>
      <c r="G544" s="771" t="s">
        <v>18</v>
      </c>
      <c r="H544" s="771" t="s">
        <v>170</v>
      </c>
      <c r="I544" s="771" t="s">
        <v>171</v>
      </c>
      <c r="J544" s="771">
        <v>44266.0</v>
      </c>
      <c r="K544" s="774" t="s">
        <v>3802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6415</v>
      </c>
      <c r="C545" s="777" t="s">
        <v>3798</v>
      </c>
      <c r="D545" s="761" t="s">
        <v>2539</v>
      </c>
      <c r="E545" s="773">
        <v>0.0</v>
      </c>
      <c r="F545" s="761" t="s">
        <v>4202</v>
      </c>
      <c r="G545" s="761" t="s">
        <v>2531</v>
      </c>
      <c r="H545" s="761" t="s">
        <v>29</v>
      </c>
      <c r="I545" s="761" t="s">
        <v>2531</v>
      </c>
      <c r="J545" s="771">
        <v>43869.0</v>
      </c>
      <c r="K545" s="778" t="s">
        <v>3806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6416</v>
      </c>
      <c r="C546" s="761" t="s">
        <v>3798</v>
      </c>
      <c r="D546" s="761" t="s">
        <v>6321</v>
      </c>
      <c r="E546" s="773">
        <v>0.0</v>
      </c>
      <c r="F546" s="761" t="s">
        <v>4246</v>
      </c>
      <c r="G546" s="761" t="s">
        <v>18</v>
      </c>
      <c r="H546" s="761" t="s">
        <v>29</v>
      </c>
      <c r="I546" s="761" t="s">
        <v>3805</v>
      </c>
      <c r="J546" s="771">
        <v>44203.0</v>
      </c>
      <c r="K546" s="778" t="s">
        <v>3806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6417</v>
      </c>
      <c r="C547" s="761" t="s">
        <v>3798</v>
      </c>
      <c r="D547" s="761" t="s">
        <v>6321</v>
      </c>
      <c r="E547" s="773">
        <v>0.0</v>
      </c>
      <c r="F547" s="761" t="s">
        <v>4246</v>
      </c>
      <c r="G547" s="761" t="s">
        <v>18</v>
      </c>
      <c r="H547" s="761" t="s">
        <v>29</v>
      </c>
      <c r="I547" s="761" t="s">
        <v>3805</v>
      </c>
      <c r="J547" s="771">
        <v>44203.0</v>
      </c>
      <c r="K547" s="778" t="s">
        <v>3847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6418</v>
      </c>
      <c r="C548" s="786" t="s">
        <v>3798</v>
      </c>
      <c r="D548" s="761" t="s">
        <v>6322</v>
      </c>
      <c r="E548" s="810">
        <v>4000.0</v>
      </c>
      <c r="F548" s="761" t="s">
        <v>3931</v>
      </c>
      <c r="G548" s="761" t="s">
        <v>95</v>
      </c>
      <c r="H548" s="761" t="s">
        <v>29</v>
      </c>
      <c r="I548" s="761" t="s">
        <v>3641</v>
      </c>
      <c r="J548" s="771">
        <v>44362.0</v>
      </c>
      <c r="K548" s="778" t="s">
        <v>3814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3072</v>
      </c>
      <c r="C549" s="786" t="s">
        <v>2528</v>
      </c>
      <c r="D549" s="761" t="s">
        <v>6322</v>
      </c>
      <c r="E549" s="810">
        <v>20000.0</v>
      </c>
      <c r="F549" s="761" t="s">
        <v>3071</v>
      </c>
      <c r="G549" s="771" t="s">
        <v>18</v>
      </c>
      <c r="H549" s="771" t="s">
        <v>170</v>
      </c>
      <c r="I549" s="771" t="s">
        <v>171</v>
      </c>
      <c r="J549" s="771">
        <v>44295.0</v>
      </c>
      <c r="K549" s="774" t="s">
        <v>3812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3422</v>
      </c>
      <c r="C550" s="786" t="s">
        <v>2528</v>
      </c>
      <c r="D550" s="761" t="s">
        <v>6322</v>
      </c>
      <c r="E550" s="810">
        <v>5000.0</v>
      </c>
      <c r="F550" s="761" t="s">
        <v>3421</v>
      </c>
      <c r="G550" s="771" t="s">
        <v>18</v>
      </c>
      <c r="H550" s="771" t="s">
        <v>170</v>
      </c>
      <c r="I550" s="771" t="s">
        <v>191</v>
      </c>
      <c r="J550" s="771">
        <v>44319.0</v>
      </c>
      <c r="K550" s="774" t="s">
        <v>3806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6419</v>
      </c>
      <c r="C551" s="761" t="s">
        <v>3798</v>
      </c>
      <c r="D551" s="761" t="s">
        <v>6321</v>
      </c>
      <c r="E551" s="773">
        <v>0.0</v>
      </c>
      <c r="F551" s="761" t="s">
        <v>5170</v>
      </c>
      <c r="G551" s="761" t="s">
        <v>4053</v>
      </c>
      <c r="H551" s="761" t="s">
        <v>29</v>
      </c>
      <c r="I551" s="761" t="s">
        <v>95</v>
      </c>
      <c r="J551" s="771">
        <v>44250.0</v>
      </c>
      <c r="K551" s="778" t="s">
        <v>3847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6420</v>
      </c>
      <c r="C552" s="761" t="s">
        <v>3798</v>
      </c>
      <c r="D552" s="761" t="s">
        <v>6321</v>
      </c>
      <c r="E552" s="773">
        <v>0.0</v>
      </c>
      <c r="F552" s="761" t="s">
        <v>5087</v>
      </c>
      <c r="G552" s="761" t="s">
        <v>18</v>
      </c>
      <c r="H552" s="761" t="s">
        <v>29</v>
      </c>
      <c r="I552" s="761" t="s">
        <v>3805</v>
      </c>
      <c r="J552" s="771">
        <v>44120.0</v>
      </c>
      <c r="K552" s="778" t="s">
        <v>3806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2648</v>
      </c>
      <c r="C553" s="786" t="s">
        <v>2528</v>
      </c>
      <c r="D553" s="761" t="s">
        <v>6322</v>
      </c>
      <c r="E553" s="810">
        <v>10000.0</v>
      </c>
      <c r="F553" s="761" t="s">
        <v>2647</v>
      </c>
      <c r="G553" s="771" t="s">
        <v>18</v>
      </c>
      <c r="H553" s="771" t="s">
        <v>170</v>
      </c>
      <c r="I553" s="771" t="s">
        <v>191</v>
      </c>
      <c r="J553" s="771">
        <v>44295.0</v>
      </c>
      <c r="K553" s="774" t="s">
        <v>3802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3014</v>
      </c>
      <c r="C554" s="786" t="s">
        <v>2528</v>
      </c>
      <c r="D554" s="761" t="s">
        <v>6322</v>
      </c>
      <c r="E554" s="810">
        <v>300000.0</v>
      </c>
      <c r="F554" s="761" t="s">
        <v>3013</v>
      </c>
      <c r="G554" s="771" t="s">
        <v>2641</v>
      </c>
      <c r="H554" s="771" t="s">
        <v>29</v>
      </c>
      <c r="I554" s="771" t="s">
        <v>2641</v>
      </c>
      <c r="J554" s="771">
        <v>44021.0</v>
      </c>
      <c r="K554" s="774" t="s">
        <v>3806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6421</v>
      </c>
      <c r="C555" s="761" t="s">
        <v>3798</v>
      </c>
      <c r="D555" s="761" t="s">
        <v>6321</v>
      </c>
      <c r="E555" s="773">
        <v>0.0</v>
      </c>
      <c r="F555" s="761" t="s">
        <v>4251</v>
      </c>
      <c r="G555" s="761" t="s">
        <v>18</v>
      </c>
      <c r="H555" s="761" t="s">
        <v>29</v>
      </c>
      <c r="I555" s="761" t="s">
        <v>3805</v>
      </c>
      <c r="J555" s="771">
        <v>44202.0</v>
      </c>
      <c r="K555" s="778" t="s">
        <v>3806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6422</v>
      </c>
      <c r="C556" s="786" t="s">
        <v>3798</v>
      </c>
      <c r="D556" s="761" t="s">
        <v>6322</v>
      </c>
      <c r="E556" s="810">
        <v>135728.28</v>
      </c>
      <c r="F556" s="761" t="s">
        <v>4006</v>
      </c>
      <c r="G556" s="761" t="s">
        <v>18</v>
      </c>
      <c r="H556" s="761" t="s">
        <v>19</v>
      </c>
      <c r="I556" s="761" t="s">
        <v>250</v>
      </c>
      <c r="J556" s="771">
        <v>44204.0</v>
      </c>
      <c r="K556" s="778" t="s">
        <v>3806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3560</v>
      </c>
      <c r="C557" s="761" t="s">
        <v>2528</v>
      </c>
      <c r="D557" s="761" t="s">
        <v>6321</v>
      </c>
      <c r="E557" s="780">
        <v>107666.91</v>
      </c>
      <c r="F557" s="761" t="s">
        <v>3559</v>
      </c>
      <c r="G557" s="771" t="s">
        <v>2531</v>
      </c>
      <c r="H557" s="771" t="s">
        <v>29</v>
      </c>
      <c r="I557" s="771" t="s">
        <v>2532</v>
      </c>
      <c r="J557" s="771">
        <v>43843.0</v>
      </c>
      <c r="K557" s="774" t="s">
        <v>3814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6423</v>
      </c>
      <c r="C558" s="761" t="s">
        <v>3798</v>
      </c>
      <c r="D558" s="761" t="s">
        <v>6321</v>
      </c>
      <c r="E558" s="773">
        <v>0.0</v>
      </c>
      <c r="F558" s="761" t="s">
        <v>4771</v>
      </c>
      <c r="G558" s="761" t="s">
        <v>18</v>
      </c>
      <c r="H558" s="761" t="s">
        <v>29</v>
      </c>
      <c r="I558" s="761" t="s">
        <v>3805</v>
      </c>
      <c r="J558" s="771">
        <v>44384.0</v>
      </c>
      <c r="K558" s="778" t="s">
        <v>3812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2963</v>
      </c>
      <c r="C559" s="786" t="s">
        <v>2528</v>
      </c>
      <c r="D559" s="761" t="s">
        <v>6322</v>
      </c>
      <c r="E559" s="810">
        <v>7500.0</v>
      </c>
      <c r="F559" s="761" t="s">
        <v>2962</v>
      </c>
      <c r="G559" s="771" t="s">
        <v>2531</v>
      </c>
      <c r="H559" s="771" t="s">
        <v>29</v>
      </c>
      <c r="I559" s="771" t="s">
        <v>2532</v>
      </c>
      <c r="J559" s="771">
        <v>43703.0</v>
      </c>
      <c r="K559" s="774" t="s">
        <v>4184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6424</v>
      </c>
      <c r="C560" s="761" t="s">
        <v>3798</v>
      </c>
      <c r="D560" s="761" t="s">
        <v>6321</v>
      </c>
      <c r="E560" s="773">
        <v>0.0</v>
      </c>
      <c r="F560" s="761" t="s">
        <v>3804</v>
      </c>
      <c r="G560" s="761" t="s">
        <v>18</v>
      </c>
      <c r="H560" s="761" t="s">
        <v>29</v>
      </c>
      <c r="I560" s="761" t="s">
        <v>3805</v>
      </c>
      <c r="J560" s="771">
        <v>44186.0</v>
      </c>
      <c r="K560" s="778" t="s">
        <v>3806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6425</v>
      </c>
      <c r="C561" s="761" t="s">
        <v>3798</v>
      </c>
      <c r="D561" s="761" t="s">
        <v>6321</v>
      </c>
      <c r="E561" s="773">
        <v>0.0</v>
      </c>
      <c r="F561" s="761" t="s">
        <v>4603</v>
      </c>
      <c r="G561" s="761" t="s">
        <v>18</v>
      </c>
      <c r="H561" s="761" t="s">
        <v>29</v>
      </c>
      <c r="I561" s="761" t="s">
        <v>3805</v>
      </c>
      <c r="J561" s="771">
        <v>44456.0</v>
      </c>
      <c r="K561" s="778" t="s">
        <v>3847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3029</v>
      </c>
      <c r="C562" s="786" t="s">
        <v>2528</v>
      </c>
      <c r="D562" s="761" t="s">
        <v>6322</v>
      </c>
      <c r="E562" s="788">
        <v>159337.69</v>
      </c>
      <c r="F562" s="761" t="s">
        <v>1228</v>
      </c>
      <c r="G562" s="771" t="s">
        <v>18</v>
      </c>
      <c r="H562" s="771" t="s">
        <v>170</v>
      </c>
      <c r="I562" s="771" t="s">
        <v>171</v>
      </c>
      <c r="J562" s="771">
        <v>44280.0</v>
      </c>
      <c r="K562" s="774" t="s">
        <v>3812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2956</v>
      </c>
      <c r="C563" s="786" t="s">
        <v>2528</v>
      </c>
      <c r="D563" s="761" t="s">
        <v>6322</v>
      </c>
      <c r="E563" s="810">
        <v>20000.0</v>
      </c>
      <c r="F563" s="761" t="s">
        <v>2955</v>
      </c>
      <c r="G563" s="771" t="s">
        <v>18</v>
      </c>
      <c r="H563" s="771" t="s">
        <v>170</v>
      </c>
      <c r="I563" s="771" t="s">
        <v>191</v>
      </c>
      <c r="J563" s="771">
        <v>44319.0</v>
      </c>
      <c r="K563" s="774" t="s">
        <v>3802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2798</v>
      </c>
      <c r="C564" s="786" t="s">
        <v>2528</v>
      </c>
      <c r="D564" s="761" t="s">
        <v>6322</v>
      </c>
      <c r="E564" s="810">
        <v>271802.72</v>
      </c>
      <c r="F564" s="761" t="s">
        <v>2797</v>
      </c>
      <c r="G564" s="771" t="s">
        <v>18</v>
      </c>
      <c r="H564" s="771" t="s">
        <v>170</v>
      </c>
      <c r="I564" s="771" t="s">
        <v>171</v>
      </c>
      <c r="J564" s="771">
        <v>44328.0</v>
      </c>
      <c r="K564" s="774" t="s">
        <v>3806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6390</v>
      </c>
      <c r="C565" s="761" t="s">
        <v>3798</v>
      </c>
      <c r="D565" s="761" t="s">
        <v>6321</v>
      </c>
      <c r="E565" s="773">
        <v>0.0</v>
      </c>
      <c r="F565" s="761" t="s">
        <v>4344</v>
      </c>
      <c r="G565" s="761" t="s">
        <v>18</v>
      </c>
      <c r="H565" s="761" t="s">
        <v>29</v>
      </c>
      <c r="I565" s="761" t="s">
        <v>3688</v>
      </c>
      <c r="J565" s="771"/>
      <c r="K565" s="778" t="s">
        <v>3818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2609</v>
      </c>
      <c r="C566" s="786" t="s">
        <v>2528</v>
      </c>
      <c r="D566" s="761" t="s">
        <v>6322</v>
      </c>
      <c r="E566" s="810">
        <v>100000.0</v>
      </c>
      <c r="F566" s="761" t="s">
        <v>239</v>
      </c>
      <c r="G566" s="771" t="s">
        <v>18</v>
      </c>
      <c r="H566" s="771" t="s">
        <v>170</v>
      </c>
      <c r="I566" s="771" t="s">
        <v>171</v>
      </c>
      <c r="J566" s="771">
        <v>44266.0</v>
      </c>
      <c r="K566" s="774" t="s">
        <v>3802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6426</v>
      </c>
      <c r="C567" s="786" t="s">
        <v>3798</v>
      </c>
      <c r="D567" s="761" t="s">
        <v>2539</v>
      </c>
      <c r="E567" s="773">
        <v>157308.25</v>
      </c>
      <c r="F567" s="761" t="s">
        <v>5066</v>
      </c>
      <c r="G567" s="761" t="s">
        <v>2531</v>
      </c>
      <c r="H567" s="761" t="s">
        <v>29</v>
      </c>
      <c r="I567" s="761" t="s">
        <v>2531</v>
      </c>
      <c r="J567" s="771">
        <v>44250.0</v>
      </c>
      <c r="K567" s="778" t="s">
        <v>3806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6427</v>
      </c>
      <c r="C568" s="761" t="s">
        <v>3798</v>
      </c>
      <c r="D568" s="761" t="s">
        <v>6321</v>
      </c>
      <c r="E568" s="773">
        <v>0.0</v>
      </c>
      <c r="F568" s="761" t="s">
        <v>5349</v>
      </c>
      <c r="G568" s="761" t="s">
        <v>18</v>
      </c>
      <c r="H568" s="761" t="s">
        <v>29</v>
      </c>
      <c r="I568" s="761" t="s">
        <v>3805</v>
      </c>
      <c r="J568" s="771">
        <v>44088.0</v>
      </c>
      <c r="K568" s="778" t="s">
        <v>3818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3630</v>
      </c>
      <c r="C569" s="786" t="s">
        <v>3613</v>
      </c>
      <c r="D569" s="761" t="s">
        <v>6322</v>
      </c>
      <c r="E569" s="810">
        <v>50000.0</v>
      </c>
      <c r="F569" s="761" t="s">
        <v>423</v>
      </c>
      <c r="G569" s="771" t="s">
        <v>18</v>
      </c>
      <c r="H569" s="771" t="s">
        <v>29</v>
      </c>
      <c r="I569" s="771" t="s">
        <v>2785</v>
      </c>
      <c r="J569" s="771">
        <v>43934.0</v>
      </c>
      <c r="K569" s="774" t="s">
        <v>3802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3027</v>
      </c>
      <c r="C570" s="786" t="s">
        <v>2528</v>
      </c>
      <c r="D570" s="761" t="s">
        <v>6322</v>
      </c>
      <c r="E570" s="810">
        <v>30000.0</v>
      </c>
      <c r="F570" s="761" t="s">
        <v>3026</v>
      </c>
      <c r="G570" s="771" t="s">
        <v>18</v>
      </c>
      <c r="H570" s="771" t="s">
        <v>170</v>
      </c>
      <c r="I570" s="771" t="s">
        <v>171</v>
      </c>
      <c r="J570" s="771">
        <v>44319.0</v>
      </c>
      <c r="K570" s="774" t="s">
        <v>3806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6360</v>
      </c>
      <c r="C571" s="786" t="s">
        <v>3798</v>
      </c>
      <c r="D571" s="761" t="s">
        <v>6322</v>
      </c>
      <c r="E571" s="810">
        <v>20000.0</v>
      </c>
      <c r="F571" s="761" t="s">
        <v>5076</v>
      </c>
      <c r="G571" s="761" t="s">
        <v>95</v>
      </c>
      <c r="H571" s="761" t="s">
        <v>29</v>
      </c>
      <c r="I571" s="761" t="s">
        <v>4464</v>
      </c>
      <c r="J571" s="771">
        <v>44180.0</v>
      </c>
      <c r="K571" s="778" t="s">
        <v>3806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2669</v>
      </c>
      <c r="C572" s="786" t="s">
        <v>2528</v>
      </c>
      <c r="D572" s="761" t="s">
        <v>2539</v>
      </c>
      <c r="E572" s="810">
        <v>1421504.0</v>
      </c>
      <c r="F572" s="761" t="s">
        <v>2668</v>
      </c>
      <c r="G572" s="771" t="s">
        <v>18</v>
      </c>
      <c r="H572" s="771" t="s">
        <v>170</v>
      </c>
      <c r="I572" s="771" t="s">
        <v>171</v>
      </c>
      <c r="J572" s="771">
        <v>44280.0</v>
      </c>
      <c r="K572" s="774" t="s">
        <v>3818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2966</v>
      </c>
      <c r="C573" s="786" t="s">
        <v>2528</v>
      </c>
      <c r="D573" s="761" t="s">
        <v>6322</v>
      </c>
      <c r="E573" s="810">
        <v>8000.0</v>
      </c>
      <c r="F573" s="761" t="s">
        <v>2962</v>
      </c>
      <c r="G573" s="771" t="s">
        <v>2531</v>
      </c>
      <c r="H573" s="771" t="s">
        <v>29</v>
      </c>
      <c r="I573" s="771" t="s">
        <v>2532</v>
      </c>
      <c r="J573" s="771">
        <v>43704.0</v>
      </c>
      <c r="K573" s="774" t="s">
        <v>3814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3197</v>
      </c>
      <c r="C574" s="786" t="s">
        <v>2528</v>
      </c>
      <c r="D574" s="761" t="s">
        <v>6322</v>
      </c>
      <c r="E574" s="810">
        <v>20000.0</v>
      </c>
      <c r="F574" s="761" t="s">
        <v>3196</v>
      </c>
      <c r="G574" s="771" t="s">
        <v>18</v>
      </c>
      <c r="H574" s="771" t="s">
        <v>170</v>
      </c>
      <c r="I574" s="771" t="s">
        <v>191</v>
      </c>
      <c r="J574" s="771">
        <v>44322.0</v>
      </c>
      <c r="K574" s="774" t="s">
        <v>3806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2609</v>
      </c>
      <c r="C575" s="786" t="s">
        <v>2528</v>
      </c>
      <c r="D575" s="761" t="s">
        <v>6322</v>
      </c>
      <c r="E575" s="810">
        <v>300000.0</v>
      </c>
      <c r="F575" s="761" t="s">
        <v>239</v>
      </c>
      <c r="G575" s="771" t="s">
        <v>18</v>
      </c>
      <c r="H575" s="771" t="s">
        <v>170</v>
      </c>
      <c r="I575" s="771" t="s">
        <v>171</v>
      </c>
      <c r="J575" s="771">
        <v>44266.0</v>
      </c>
      <c r="K575" s="774" t="s">
        <v>3802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3422</v>
      </c>
      <c r="C576" s="786" t="s">
        <v>2528</v>
      </c>
      <c r="D576" s="761" t="s">
        <v>6322</v>
      </c>
      <c r="E576" s="810">
        <v>10000.0</v>
      </c>
      <c r="F576" s="761" t="s">
        <v>3421</v>
      </c>
      <c r="G576" s="771" t="s">
        <v>18</v>
      </c>
      <c r="H576" s="771" t="s">
        <v>170</v>
      </c>
      <c r="I576" s="771" t="s">
        <v>191</v>
      </c>
      <c r="J576" s="771">
        <v>44319.0</v>
      </c>
      <c r="K576" s="774" t="s">
        <v>3806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3022</v>
      </c>
      <c r="C577" s="786" t="s">
        <v>2528</v>
      </c>
      <c r="D577" s="761" t="s">
        <v>6322</v>
      </c>
      <c r="E577" s="810">
        <v>12000.0</v>
      </c>
      <c r="F577" s="761" t="s">
        <v>3021</v>
      </c>
      <c r="G577" s="771" t="s">
        <v>2531</v>
      </c>
      <c r="H577" s="771" t="s">
        <v>29</v>
      </c>
      <c r="I577" s="771" t="s">
        <v>2532</v>
      </c>
      <c r="J577" s="771">
        <v>43605.0</v>
      </c>
      <c r="K577" s="774" t="s">
        <v>3814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2814</v>
      </c>
      <c r="C578" s="786" t="s">
        <v>2528</v>
      </c>
      <c r="D578" s="761" t="s">
        <v>6322</v>
      </c>
      <c r="E578" s="810">
        <v>100000.0</v>
      </c>
      <c r="F578" s="761" t="s">
        <v>732</v>
      </c>
      <c r="G578" s="771" t="s">
        <v>18</v>
      </c>
      <c r="H578" s="771" t="s">
        <v>170</v>
      </c>
      <c r="I578" s="771" t="s">
        <v>2616</v>
      </c>
      <c r="J578" s="771">
        <v>44299.0</v>
      </c>
      <c r="K578" s="774" t="s">
        <v>3806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6428</v>
      </c>
      <c r="C579" s="761" t="s">
        <v>3798</v>
      </c>
      <c r="D579" s="761" t="s">
        <v>6321</v>
      </c>
      <c r="E579" s="773">
        <v>0.0</v>
      </c>
      <c r="F579" s="761" t="s">
        <v>4686</v>
      </c>
      <c r="G579" s="761" t="s">
        <v>95</v>
      </c>
      <c r="H579" s="761" t="s">
        <v>29</v>
      </c>
      <c r="I579" s="761" t="s">
        <v>6353</v>
      </c>
      <c r="J579" s="771">
        <v>44917.0</v>
      </c>
      <c r="K579" s="778" t="s">
        <v>3802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3306</v>
      </c>
      <c r="C580" s="786" t="s">
        <v>2528</v>
      </c>
      <c r="D580" s="761" t="s">
        <v>6322</v>
      </c>
      <c r="E580" s="810" t="s">
        <v>6429</v>
      </c>
      <c r="F580" s="761" t="s">
        <v>3305</v>
      </c>
      <c r="G580" s="771" t="s">
        <v>18</v>
      </c>
      <c r="H580" s="771" t="s">
        <v>170</v>
      </c>
      <c r="I580" s="771" t="s">
        <v>191</v>
      </c>
      <c r="J580" s="771">
        <v>44391.0</v>
      </c>
      <c r="K580" s="774" t="s">
        <v>3806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2993</v>
      </c>
      <c r="C581" s="786" t="s">
        <v>2528</v>
      </c>
      <c r="D581" s="761" t="s">
        <v>6322</v>
      </c>
      <c r="E581" s="810">
        <v>30000.0</v>
      </c>
      <c r="F581" s="761" t="s">
        <v>1168</v>
      </c>
      <c r="G581" s="771" t="s">
        <v>18</v>
      </c>
      <c r="H581" s="771" t="s">
        <v>170</v>
      </c>
      <c r="I581" s="771" t="s">
        <v>171</v>
      </c>
      <c r="J581" s="771">
        <v>44319.0</v>
      </c>
      <c r="K581" s="774" t="s">
        <v>3806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3393</v>
      </c>
      <c r="C582" s="786" t="s">
        <v>2528</v>
      </c>
      <c r="D582" s="761" t="s">
        <v>6322</v>
      </c>
      <c r="E582" s="810">
        <v>100000.0</v>
      </c>
      <c r="F582" s="761" t="s">
        <v>3392</v>
      </c>
      <c r="G582" s="771" t="s">
        <v>18</v>
      </c>
      <c r="H582" s="771" t="s">
        <v>170</v>
      </c>
      <c r="I582" s="771" t="s">
        <v>191</v>
      </c>
      <c r="J582" s="771">
        <v>44279.0</v>
      </c>
      <c r="K582" s="774" t="s">
        <v>3806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3200</v>
      </c>
      <c r="C583" s="786" t="s">
        <v>2528</v>
      </c>
      <c r="D583" s="761" t="s">
        <v>6322</v>
      </c>
      <c r="E583" s="810">
        <v>120000.0</v>
      </c>
      <c r="F583" s="761" t="s">
        <v>3199</v>
      </c>
      <c r="G583" s="771" t="s">
        <v>18</v>
      </c>
      <c r="H583" s="771" t="s">
        <v>170</v>
      </c>
      <c r="I583" s="771" t="s">
        <v>2616</v>
      </c>
      <c r="J583" s="771">
        <v>44279.0</v>
      </c>
      <c r="K583" s="774" t="s">
        <v>3802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6430</v>
      </c>
      <c r="C584" s="786" t="s">
        <v>3798</v>
      </c>
      <c r="D584" s="761" t="s">
        <v>2539</v>
      </c>
      <c r="E584" s="773">
        <v>456422.62</v>
      </c>
      <c r="F584" s="761" t="s">
        <v>4532</v>
      </c>
      <c r="G584" s="761" t="s">
        <v>95</v>
      </c>
      <c r="H584" s="761" t="s">
        <v>29</v>
      </c>
      <c r="I584" s="761" t="s">
        <v>4065</v>
      </c>
      <c r="J584" s="771">
        <v>44130.0</v>
      </c>
      <c r="K584" s="778" t="s">
        <v>3806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2550</v>
      </c>
      <c r="C585" s="786" t="s">
        <v>2528</v>
      </c>
      <c r="D585" s="761" t="s">
        <v>6322</v>
      </c>
      <c r="E585" s="810">
        <v>100000.0</v>
      </c>
      <c r="F585" s="761" t="s">
        <v>2549</v>
      </c>
      <c r="G585" s="771" t="s">
        <v>18</v>
      </c>
      <c r="H585" s="771" t="s">
        <v>170</v>
      </c>
      <c r="I585" s="771" t="s">
        <v>191</v>
      </c>
      <c r="J585" s="771">
        <v>44321.0</v>
      </c>
      <c r="K585" s="774" t="s">
        <v>3814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3377</v>
      </c>
      <c r="C586" s="786" t="s">
        <v>2528</v>
      </c>
      <c r="D586" s="761" t="s">
        <v>6322</v>
      </c>
      <c r="E586" s="810">
        <v>14000.0</v>
      </c>
      <c r="F586" s="761" t="s">
        <v>2001</v>
      </c>
      <c r="G586" s="771" t="s">
        <v>18</v>
      </c>
      <c r="H586" s="771" t="s">
        <v>170</v>
      </c>
      <c r="I586" s="771" t="s">
        <v>171</v>
      </c>
      <c r="J586" s="771">
        <v>44280.0</v>
      </c>
      <c r="K586" s="774" t="s">
        <v>3806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3040</v>
      </c>
      <c r="C587" s="786" t="s">
        <v>2528</v>
      </c>
      <c r="D587" s="761" t="s">
        <v>6322</v>
      </c>
      <c r="E587" s="810">
        <v>45000.0</v>
      </c>
      <c r="F587" s="761" t="s">
        <v>3039</v>
      </c>
      <c r="G587" s="771" t="s">
        <v>18</v>
      </c>
      <c r="H587" s="771" t="s">
        <v>170</v>
      </c>
      <c r="I587" s="771" t="s">
        <v>2616</v>
      </c>
      <c r="J587" s="771">
        <v>44266.0</v>
      </c>
      <c r="K587" s="774" t="s">
        <v>3814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2716</v>
      </c>
      <c r="C588" s="786" t="s">
        <v>2528</v>
      </c>
      <c r="D588" s="761" t="s">
        <v>6322</v>
      </c>
      <c r="E588" s="810">
        <v>10000.0</v>
      </c>
      <c r="F588" s="761" t="s">
        <v>2715</v>
      </c>
      <c r="G588" s="771" t="s">
        <v>18</v>
      </c>
      <c r="H588" s="771" t="s">
        <v>170</v>
      </c>
      <c r="I588" s="771" t="s">
        <v>2616</v>
      </c>
      <c r="J588" s="771">
        <v>44260.0</v>
      </c>
      <c r="K588" s="774" t="s">
        <v>3806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2804</v>
      </c>
      <c r="C589" s="786" t="s">
        <v>2528</v>
      </c>
      <c r="D589" s="761" t="s">
        <v>6322</v>
      </c>
      <c r="E589" s="810">
        <v>100000.0</v>
      </c>
      <c r="F589" s="761" t="s">
        <v>2803</v>
      </c>
      <c r="G589" s="771" t="s">
        <v>18</v>
      </c>
      <c r="H589" s="771" t="s">
        <v>170</v>
      </c>
      <c r="I589" s="771" t="s">
        <v>191</v>
      </c>
      <c r="J589" s="771">
        <v>44393.0</v>
      </c>
      <c r="K589" s="774" t="s">
        <v>4325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2716</v>
      </c>
      <c r="C590" s="761" t="s">
        <v>2528</v>
      </c>
      <c r="D590" s="761" t="s">
        <v>6321</v>
      </c>
      <c r="E590" s="773">
        <v>151371.24</v>
      </c>
      <c r="F590" s="761" t="s">
        <v>2715</v>
      </c>
      <c r="G590" s="771" t="s">
        <v>18</v>
      </c>
      <c r="H590" s="771" t="s">
        <v>170</v>
      </c>
      <c r="I590" s="771" t="s">
        <v>2616</v>
      </c>
      <c r="J590" s="771">
        <v>44260.0</v>
      </c>
      <c r="K590" s="774" t="s">
        <v>3806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3200</v>
      </c>
      <c r="C591" s="786" t="s">
        <v>2528</v>
      </c>
      <c r="D591" s="761" t="s">
        <v>6322</v>
      </c>
      <c r="E591" s="810">
        <v>80000.0</v>
      </c>
      <c r="F591" s="761" t="s">
        <v>3199</v>
      </c>
      <c r="G591" s="771" t="s">
        <v>18</v>
      </c>
      <c r="H591" s="771" t="s">
        <v>170</v>
      </c>
      <c r="I591" s="771" t="s">
        <v>2616</v>
      </c>
      <c r="J591" s="771">
        <v>44279.0</v>
      </c>
      <c r="K591" s="774" t="s">
        <v>3802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6400</v>
      </c>
      <c r="C592" s="761" t="s">
        <v>3798</v>
      </c>
      <c r="D592" s="761" t="s">
        <v>6321</v>
      </c>
      <c r="E592" s="773">
        <v>0.0</v>
      </c>
      <c r="F592" s="761" t="s">
        <v>5337</v>
      </c>
      <c r="G592" s="761" t="s">
        <v>95</v>
      </c>
      <c r="H592" s="761" t="s">
        <v>29</v>
      </c>
      <c r="I592" s="761" t="s">
        <v>4443</v>
      </c>
      <c r="J592" s="771">
        <v>44397.0</v>
      </c>
      <c r="K592" s="778" t="s">
        <v>3814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6431</v>
      </c>
      <c r="C593" s="761" t="s">
        <v>3798</v>
      </c>
      <c r="D593" s="761" t="s">
        <v>6321</v>
      </c>
      <c r="E593" s="773">
        <v>0.0</v>
      </c>
      <c r="F593" s="761" t="s">
        <v>3832</v>
      </c>
      <c r="G593" s="761" t="s">
        <v>18</v>
      </c>
      <c r="H593" s="761" t="s">
        <v>29</v>
      </c>
      <c r="I593" s="761" t="s">
        <v>3688</v>
      </c>
      <c r="J593" s="771">
        <v>44302.0</v>
      </c>
      <c r="K593" s="778" t="s">
        <v>3818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2739</v>
      </c>
      <c r="C594" s="761" t="s">
        <v>2528</v>
      </c>
      <c r="D594" s="761" t="s">
        <v>6321</v>
      </c>
      <c r="E594" s="773">
        <v>172836.33</v>
      </c>
      <c r="F594" s="761" t="s">
        <v>2738</v>
      </c>
      <c r="G594" s="771" t="s">
        <v>2531</v>
      </c>
      <c r="H594" s="771" t="s">
        <v>29</v>
      </c>
      <c r="I594" s="771" t="s">
        <v>2532</v>
      </c>
      <c r="J594" s="771">
        <v>43865.0</v>
      </c>
      <c r="K594" s="774" t="s">
        <v>3806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3250</v>
      </c>
      <c r="C595" s="761" t="s">
        <v>2528</v>
      </c>
      <c r="D595" s="761" t="s">
        <v>6321</v>
      </c>
      <c r="E595" s="773">
        <v>154589.27</v>
      </c>
      <c r="F595" s="761" t="s">
        <v>3249</v>
      </c>
      <c r="G595" s="771" t="s">
        <v>2531</v>
      </c>
      <c r="H595" s="771" t="s">
        <v>29</v>
      </c>
      <c r="I595" s="771" t="s">
        <v>2532</v>
      </c>
      <c r="J595" s="771">
        <v>43873.0</v>
      </c>
      <c r="K595" s="774" t="s">
        <v>3806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3200</v>
      </c>
      <c r="C596" s="761" t="s">
        <v>2528</v>
      </c>
      <c r="D596" s="761" t="s">
        <v>6321</v>
      </c>
      <c r="E596" s="773">
        <v>237009.79</v>
      </c>
      <c r="F596" s="761" t="s">
        <v>3199</v>
      </c>
      <c r="G596" s="771" t="s">
        <v>18</v>
      </c>
      <c r="H596" s="771" t="s">
        <v>170</v>
      </c>
      <c r="I596" s="771" t="s">
        <v>2616</v>
      </c>
      <c r="J596" s="771">
        <v>44279.0</v>
      </c>
      <c r="K596" s="774" t="s">
        <v>3802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2716</v>
      </c>
      <c r="C597" s="786" t="s">
        <v>2528</v>
      </c>
      <c r="D597" s="761" t="s">
        <v>6322</v>
      </c>
      <c r="E597" s="788">
        <v>49307.71</v>
      </c>
      <c r="F597" s="761" t="s">
        <v>2715</v>
      </c>
      <c r="G597" s="771" t="s">
        <v>18</v>
      </c>
      <c r="H597" s="771" t="s">
        <v>170</v>
      </c>
      <c r="I597" s="771" t="s">
        <v>2616</v>
      </c>
      <c r="J597" s="771">
        <v>44260.0</v>
      </c>
      <c r="K597" s="774" t="s">
        <v>3806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3029</v>
      </c>
      <c r="C598" s="786" t="s">
        <v>2528</v>
      </c>
      <c r="D598" s="761" t="s">
        <v>6322</v>
      </c>
      <c r="E598" s="810">
        <v>56000.0</v>
      </c>
      <c r="F598" s="761" t="s">
        <v>1228</v>
      </c>
      <c r="G598" s="771" t="s">
        <v>18</v>
      </c>
      <c r="H598" s="771" t="s">
        <v>170</v>
      </c>
      <c r="I598" s="771" t="s">
        <v>171</v>
      </c>
      <c r="J598" s="771">
        <v>44280.0</v>
      </c>
      <c r="K598" s="774" t="s">
        <v>3812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2956</v>
      </c>
      <c r="C599" s="786" t="s">
        <v>2528</v>
      </c>
      <c r="D599" s="761" t="s">
        <v>6322</v>
      </c>
      <c r="E599" s="810">
        <v>5500.0</v>
      </c>
      <c r="F599" s="761" t="s">
        <v>2955</v>
      </c>
      <c r="G599" s="771" t="s">
        <v>18</v>
      </c>
      <c r="H599" s="771" t="s">
        <v>170</v>
      </c>
      <c r="I599" s="771" t="s">
        <v>191</v>
      </c>
      <c r="J599" s="771">
        <v>44319.0</v>
      </c>
      <c r="K599" s="774" t="s">
        <v>3802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3007</v>
      </c>
      <c r="C600" s="786" t="s">
        <v>2528</v>
      </c>
      <c r="D600" s="761" t="s">
        <v>6322</v>
      </c>
      <c r="E600" s="810">
        <v>175000.0</v>
      </c>
      <c r="F600" s="761" t="s">
        <v>3006</v>
      </c>
      <c r="G600" s="771" t="s">
        <v>18</v>
      </c>
      <c r="H600" s="771" t="s">
        <v>170</v>
      </c>
      <c r="I600" s="771" t="s">
        <v>171</v>
      </c>
      <c r="J600" s="771">
        <v>44313.0</v>
      </c>
      <c r="K600" s="774" t="s">
        <v>3806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2681</v>
      </c>
      <c r="C601" s="786" t="s">
        <v>2528</v>
      </c>
      <c r="D601" s="761" t="s">
        <v>6322</v>
      </c>
      <c r="E601" s="810">
        <v>10000.0</v>
      </c>
      <c r="F601" s="761" t="s">
        <v>396</v>
      </c>
      <c r="G601" s="771" t="s">
        <v>18</v>
      </c>
      <c r="H601" s="771" t="s">
        <v>170</v>
      </c>
      <c r="I601" s="771" t="s">
        <v>171</v>
      </c>
      <c r="J601" s="771">
        <v>44421.0</v>
      </c>
      <c r="K601" s="774" t="s">
        <v>3806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2780</v>
      </c>
      <c r="C602" s="786" t="s">
        <v>2528</v>
      </c>
      <c r="D602" s="761" t="s">
        <v>6322</v>
      </c>
      <c r="E602" s="810">
        <v>10000.0</v>
      </c>
      <c r="F602" s="761" t="s">
        <v>638</v>
      </c>
      <c r="G602" s="771" t="s">
        <v>18</v>
      </c>
      <c r="H602" s="771" t="s">
        <v>170</v>
      </c>
      <c r="I602" s="771" t="s">
        <v>171</v>
      </c>
      <c r="J602" s="771">
        <v>44280.0</v>
      </c>
      <c r="K602" s="774" t="s">
        <v>3806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2963</v>
      </c>
      <c r="C603" s="786" t="s">
        <v>2528</v>
      </c>
      <c r="D603" s="761" t="s">
        <v>6322</v>
      </c>
      <c r="E603" s="810">
        <v>10000.0</v>
      </c>
      <c r="F603" s="761" t="s">
        <v>2962</v>
      </c>
      <c r="G603" s="771" t="s">
        <v>2531</v>
      </c>
      <c r="H603" s="771" t="s">
        <v>29</v>
      </c>
      <c r="I603" s="771" t="s">
        <v>2532</v>
      </c>
      <c r="J603" s="771">
        <v>43703.0</v>
      </c>
      <c r="K603" s="774" t="s">
        <v>4184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2828</v>
      </c>
      <c r="C604" s="786" t="s">
        <v>2528</v>
      </c>
      <c r="D604" s="761" t="s">
        <v>6322</v>
      </c>
      <c r="E604" s="810">
        <v>40000.0</v>
      </c>
      <c r="F604" s="761" t="s">
        <v>756</v>
      </c>
      <c r="G604" s="771" t="s">
        <v>18</v>
      </c>
      <c r="H604" s="771" t="s">
        <v>170</v>
      </c>
      <c r="I604" s="771" t="s">
        <v>171</v>
      </c>
      <c r="J604" s="771">
        <v>44321.0</v>
      </c>
      <c r="K604" s="774" t="s">
        <v>3806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3078</v>
      </c>
      <c r="C605" s="786" t="s">
        <v>2528</v>
      </c>
      <c r="D605" s="761" t="s">
        <v>6322</v>
      </c>
      <c r="E605" s="810">
        <v>150000.0</v>
      </c>
      <c r="F605" s="761" t="s">
        <v>3077</v>
      </c>
      <c r="G605" s="771" t="s">
        <v>2531</v>
      </c>
      <c r="H605" s="771" t="s">
        <v>29</v>
      </c>
      <c r="I605" s="771" t="s">
        <v>2532</v>
      </c>
      <c r="J605" s="771">
        <v>43879.0</v>
      </c>
      <c r="K605" s="774" t="s">
        <v>3806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3200</v>
      </c>
      <c r="C606" s="786" t="s">
        <v>2528</v>
      </c>
      <c r="D606" s="761" t="s">
        <v>6322</v>
      </c>
      <c r="E606" s="810">
        <v>30000.0</v>
      </c>
      <c r="F606" s="761" t="s">
        <v>3199</v>
      </c>
      <c r="G606" s="771" t="s">
        <v>18</v>
      </c>
      <c r="H606" s="771" t="s">
        <v>170</v>
      </c>
      <c r="I606" s="771" t="s">
        <v>2616</v>
      </c>
      <c r="J606" s="771">
        <v>44279.0</v>
      </c>
      <c r="K606" s="774" t="s">
        <v>3802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3197</v>
      </c>
      <c r="C607" s="786" t="s">
        <v>2528</v>
      </c>
      <c r="D607" s="761" t="s">
        <v>6322</v>
      </c>
      <c r="E607" s="810">
        <v>20000.0</v>
      </c>
      <c r="F607" s="761" t="s">
        <v>3196</v>
      </c>
      <c r="G607" s="771" t="s">
        <v>18</v>
      </c>
      <c r="H607" s="771" t="s">
        <v>170</v>
      </c>
      <c r="I607" s="771" t="s">
        <v>191</v>
      </c>
      <c r="J607" s="771">
        <v>44322.0</v>
      </c>
      <c r="K607" s="774" t="s">
        <v>3806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6432</v>
      </c>
      <c r="C608" s="786" t="s">
        <v>2528</v>
      </c>
      <c r="D608" s="761" t="s">
        <v>2539</v>
      </c>
      <c r="E608" s="814">
        <v>121689.31</v>
      </c>
      <c r="F608" s="761" t="s">
        <v>2943</v>
      </c>
      <c r="G608" s="771" t="s">
        <v>18</v>
      </c>
      <c r="H608" s="771" t="s">
        <v>170</v>
      </c>
      <c r="I608" s="771" t="s">
        <v>171</v>
      </c>
      <c r="J608" s="771">
        <v>44333.0</v>
      </c>
      <c r="K608" s="774" t="s">
        <v>3806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6357</v>
      </c>
      <c r="C609" s="786" t="s">
        <v>3798</v>
      </c>
      <c r="D609" s="761" t="s">
        <v>2539</v>
      </c>
      <c r="E609" s="814">
        <v>94947.93</v>
      </c>
      <c r="F609" s="761" t="s">
        <v>5224</v>
      </c>
      <c r="G609" s="761" t="s">
        <v>95</v>
      </c>
      <c r="H609" s="761" t="s">
        <v>29</v>
      </c>
      <c r="I609" s="761" t="s">
        <v>5225</v>
      </c>
      <c r="J609" s="771">
        <v>44105.0</v>
      </c>
      <c r="K609" s="778" t="s">
        <v>3818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6433</v>
      </c>
      <c r="C610" s="761" t="s">
        <v>3798</v>
      </c>
      <c r="D610" s="761" t="s">
        <v>6321</v>
      </c>
      <c r="E610" s="773">
        <v>0.0</v>
      </c>
      <c r="F610" s="761" t="s">
        <v>4382</v>
      </c>
      <c r="G610" s="761" t="s">
        <v>95</v>
      </c>
      <c r="H610" s="761" t="s">
        <v>29</v>
      </c>
      <c r="I610" s="761" t="s">
        <v>3641</v>
      </c>
      <c r="J610" s="771">
        <v>44238.0</v>
      </c>
      <c r="K610" s="778" t="s">
        <v>3802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3488</v>
      </c>
      <c r="C611" s="786" t="s">
        <v>2528</v>
      </c>
      <c r="D611" s="761" t="s">
        <v>6322</v>
      </c>
      <c r="E611" s="810">
        <v>20000.0</v>
      </c>
      <c r="F611" s="761" t="s">
        <v>3487</v>
      </c>
      <c r="G611" s="771" t="s">
        <v>18</v>
      </c>
      <c r="H611" s="771" t="s">
        <v>170</v>
      </c>
      <c r="I611" s="771" t="s">
        <v>171</v>
      </c>
      <c r="J611" s="771">
        <v>44263.0</v>
      </c>
      <c r="K611" s="774" t="s">
        <v>3814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3262</v>
      </c>
      <c r="C612" s="761" t="s">
        <v>2528</v>
      </c>
      <c r="D612" s="761" t="s">
        <v>6321</v>
      </c>
      <c r="E612" s="773">
        <v>489398.81</v>
      </c>
      <c r="F612" s="761" t="s">
        <v>3261</v>
      </c>
      <c r="G612" s="771" t="s">
        <v>18</v>
      </c>
      <c r="H612" s="771" t="s">
        <v>170</v>
      </c>
      <c r="I612" s="771" t="s">
        <v>191</v>
      </c>
      <c r="J612" s="771">
        <v>44280.0</v>
      </c>
      <c r="K612" s="774" t="s">
        <v>3802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6434</v>
      </c>
      <c r="C613" s="786" t="s">
        <v>3798</v>
      </c>
      <c r="D613" s="761" t="s">
        <v>2539</v>
      </c>
      <c r="E613" s="814">
        <v>274363.67</v>
      </c>
      <c r="F613" s="761" t="s">
        <v>5243</v>
      </c>
      <c r="G613" s="761" t="s">
        <v>18</v>
      </c>
      <c r="H613" s="761" t="s">
        <v>19</v>
      </c>
      <c r="I613" s="761" t="s">
        <v>5244</v>
      </c>
      <c r="J613" s="771">
        <v>44356.0</v>
      </c>
      <c r="K613" s="778" t="s">
        <v>3814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6435</v>
      </c>
      <c r="C614" s="786" t="s">
        <v>3798</v>
      </c>
      <c r="D614" s="761" t="s">
        <v>6322</v>
      </c>
      <c r="E614" s="814">
        <v>150000.0</v>
      </c>
      <c r="F614" s="761" t="s">
        <v>4566</v>
      </c>
      <c r="G614" s="761" t="s">
        <v>2531</v>
      </c>
      <c r="H614" s="761" t="s">
        <v>29</v>
      </c>
      <c r="I614" s="761" t="s">
        <v>2531</v>
      </c>
      <c r="J614" s="771">
        <v>44118.0</v>
      </c>
      <c r="K614" s="778" t="s">
        <v>3818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3037</v>
      </c>
      <c r="C615" s="761" t="s">
        <v>2528</v>
      </c>
      <c r="D615" s="761" t="s">
        <v>6321</v>
      </c>
      <c r="E615" s="773">
        <v>15.64</v>
      </c>
      <c r="F615" s="761" t="s">
        <v>3036</v>
      </c>
      <c r="G615" s="771" t="s">
        <v>2531</v>
      </c>
      <c r="H615" s="771" t="s">
        <v>29</v>
      </c>
      <c r="I615" s="771" t="s">
        <v>2544</v>
      </c>
      <c r="J615" s="771">
        <v>43559.0</v>
      </c>
      <c r="K615" s="774" t="s">
        <v>4184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3004</v>
      </c>
      <c r="C616" s="761" t="s">
        <v>2528</v>
      </c>
      <c r="D616" s="761" t="s">
        <v>6321</v>
      </c>
      <c r="E616" s="773">
        <v>115.28</v>
      </c>
      <c r="F616" s="761" t="s">
        <v>3003</v>
      </c>
      <c r="G616" s="771" t="s">
        <v>2531</v>
      </c>
      <c r="H616" s="771" t="s">
        <v>29</v>
      </c>
      <c r="I616" s="771" t="s">
        <v>2532</v>
      </c>
      <c r="J616" s="771">
        <v>43620.0</v>
      </c>
      <c r="K616" s="774" t="s">
        <v>3818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2858</v>
      </c>
      <c r="C617" s="761" t="s">
        <v>2528</v>
      </c>
      <c r="D617" s="761" t="s">
        <v>6321</v>
      </c>
      <c r="E617" s="773">
        <v>13.08</v>
      </c>
      <c r="F617" s="761" t="s">
        <v>2857</v>
      </c>
      <c r="G617" s="771" t="s">
        <v>2531</v>
      </c>
      <c r="H617" s="771" t="s">
        <v>29</v>
      </c>
      <c r="I617" s="771" t="s">
        <v>2532</v>
      </c>
      <c r="J617" s="771">
        <v>43675.0</v>
      </c>
      <c r="K617" s="774" t="s">
        <v>4184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2832</v>
      </c>
      <c r="C618" s="761" t="s">
        <v>2528</v>
      </c>
      <c r="D618" s="761" t="s">
        <v>6321</v>
      </c>
      <c r="E618" s="773"/>
      <c r="F618" s="761" t="s">
        <v>2831</v>
      </c>
      <c r="G618" s="771" t="s">
        <v>2531</v>
      </c>
      <c r="H618" s="771" t="s">
        <v>29</v>
      </c>
      <c r="I618" s="771" t="s">
        <v>2531</v>
      </c>
      <c r="J618" s="771" t="s">
        <v>2581</v>
      </c>
      <c r="K618" s="774" t="s">
        <v>3806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2791</v>
      </c>
      <c r="C619" s="761" t="s">
        <v>2528</v>
      </c>
      <c r="D619" s="761" t="s">
        <v>6321</v>
      </c>
      <c r="E619" s="773">
        <v>3049.18</v>
      </c>
      <c r="F619" s="761" t="s">
        <v>2790</v>
      </c>
      <c r="G619" s="771" t="s">
        <v>2531</v>
      </c>
      <c r="H619" s="771" t="s">
        <v>29</v>
      </c>
      <c r="I619" s="771" t="s">
        <v>2531</v>
      </c>
      <c r="J619" s="771">
        <v>44124.0</v>
      </c>
      <c r="K619" s="774" t="s">
        <v>3806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2795</v>
      </c>
      <c r="C620" s="761" t="s">
        <v>2528</v>
      </c>
      <c r="D620" s="761" t="s">
        <v>6321</v>
      </c>
      <c r="E620" s="773">
        <v>693.98</v>
      </c>
      <c r="F620" s="761" t="s">
        <v>2794</v>
      </c>
      <c r="G620" s="771" t="s">
        <v>2531</v>
      </c>
      <c r="H620" s="771" t="s">
        <v>29</v>
      </c>
      <c r="I620" s="771" t="s">
        <v>2531</v>
      </c>
      <c r="J620" s="771">
        <v>44118.0</v>
      </c>
      <c r="K620" s="774" t="s">
        <v>3806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2758</v>
      </c>
      <c r="C621" s="761" t="s">
        <v>2528</v>
      </c>
      <c r="D621" s="761" t="s">
        <v>6321</v>
      </c>
      <c r="E621" s="773"/>
      <c r="F621" s="761" t="s">
        <v>2757</v>
      </c>
      <c r="G621" s="771" t="s">
        <v>2531</v>
      </c>
      <c r="H621" s="771" t="s">
        <v>29</v>
      </c>
      <c r="I621" s="771" t="s">
        <v>2544</v>
      </c>
      <c r="J621" s="771">
        <v>43609.0</v>
      </c>
      <c r="K621" s="774" t="s">
        <v>3818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2760</v>
      </c>
      <c r="C622" s="761" t="s">
        <v>2528</v>
      </c>
      <c r="D622" s="761" t="s">
        <v>6321</v>
      </c>
      <c r="E622" s="773"/>
      <c r="F622" s="761" t="s">
        <v>2757</v>
      </c>
      <c r="G622" s="771" t="s">
        <v>2531</v>
      </c>
      <c r="H622" s="771" t="s">
        <v>29</v>
      </c>
      <c r="I622" s="771" t="s">
        <v>2544</v>
      </c>
      <c r="J622" s="771">
        <v>43609.0</v>
      </c>
      <c r="K622" s="774" t="s">
        <v>3814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2745</v>
      </c>
      <c r="C623" s="761" t="s">
        <v>2528</v>
      </c>
      <c r="D623" s="761" t="s">
        <v>6321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2580</v>
      </c>
      <c r="C624" s="761" t="s">
        <v>2528</v>
      </c>
      <c r="D624" s="761" t="s">
        <v>6321</v>
      </c>
      <c r="E624" s="773"/>
      <c r="F624" s="761" t="s">
        <v>2579</v>
      </c>
      <c r="G624" s="771" t="s">
        <v>2531</v>
      </c>
      <c r="H624" s="771" t="s">
        <v>29</v>
      </c>
      <c r="I624" s="771" t="s">
        <v>2532</v>
      </c>
      <c r="J624" s="771" t="s">
        <v>2581</v>
      </c>
      <c r="K624" s="774" t="s">
        <v>3806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6357</v>
      </c>
      <c r="C625" s="761" t="s">
        <v>3798</v>
      </c>
      <c r="D625" s="761" t="s">
        <v>6321</v>
      </c>
      <c r="E625" s="773">
        <v>0.0</v>
      </c>
      <c r="F625" s="761" t="s">
        <v>5224</v>
      </c>
      <c r="G625" s="761" t="s">
        <v>95</v>
      </c>
      <c r="H625" s="761" t="s">
        <v>29</v>
      </c>
      <c r="I625" s="761" t="s">
        <v>5225</v>
      </c>
      <c r="J625" s="771">
        <v>44105.0</v>
      </c>
      <c r="K625" s="778" t="s">
        <v>3818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2972</v>
      </c>
      <c r="C626" s="761" t="s">
        <v>2528</v>
      </c>
      <c r="D626" s="761" t="s">
        <v>2539</v>
      </c>
      <c r="E626" s="817">
        <v>73572.75</v>
      </c>
      <c r="F626" s="761" t="s">
        <v>2971</v>
      </c>
      <c r="G626" s="771" t="s">
        <v>2531</v>
      </c>
      <c r="H626" s="771" t="s">
        <v>29</v>
      </c>
      <c r="I626" s="771" t="s">
        <v>2532</v>
      </c>
      <c r="J626" s="771">
        <v>43875.0</v>
      </c>
      <c r="K626" s="774" t="s">
        <v>3814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3072</v>
      </c>
      <c r="C627" s="761" t="s">
        <v>2528</v>
      </c>
      <c r="D627" s="761" t="s">
        <v>6322</v>
      </c>
      <c r="E627" s="810">
        <v>10000.0</v>
      </c>
      <c r="F627" s="761" t="s">
        <v>3071</v>
      </c>
      <c r="G627" s="771" t="s">
        <v>18</v>
      </c>
      <c r="H627" s="771" t="s">
        <v>170</v>
      </c>
      <c r="I627" s="771" t="s">
        <v>171</v>
      </c>
      <c r="J627" s="771">
        <v>44295.0</v>
      </c>
      <c r="K627" s="774" t="s">
        <v>3812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2956</v>
      </c>
      <c r="C628" s="786" t="s">
        <v>2528</v>
      </c>
      <c r="D628" s="761" t="s">
        <v>6321</v>
      </c>
      <c r="E628" s="818">
        <v>161212.56</v>
      </c>
      <c r="F628" s="761" t="s">
        <v>2955</v>
      </c>
      <c r="G628" s="771" t="s">
        <v>18</v>
      </c>
      <c r="H628" s="771" t="s">
        <v>170</v>
      </c>
      <c r="I628" s="771" t="s">
        <v>191</v>
      </c>
      <c r="J628" s="771">
        <v>44319.0</v>
      </c>
      <c r="K628" s="774" t="s">
        <v>3802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3510</v>
      </c>
      <c r="C629" s="761" t="s">
        <v>2528</v>
      </c>
      <c r="D629" s="761" t="s">
        <v>6321</v>
      </c>
      <c r="E629" s="773"/>
      <c r="F629" s="761" t="s">
        <v>3509</v>
      </c>
      <c r="G629" s="771" t="s">
        <v>2531</v>
      </c>
      <c r="H629" s="771" t="s">
        <v>29</v>
      </c>
      <c r="I629" s="771" t="s">
        <v>2544</v>
      </c>
      <c r="J629" s="771" t="s">
        <v>2581</v>
      </c>
      <c r="K629" s="774" t="s">
        <v>3814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3513</v>
      </c>
      <c r="C630" s="761" t="s">
        <v>2528</v>
      </c>
      <c r="D630" s="761" t="s">
        <v>6321</v>
      </c>
      <c r="E630" s="773"/>
      <c r="F630" s="761" t="s">
        <v>3509</v>
      </c>
      <c r="G630" s="771" t="s">
        <v>2531</v>
      </c>
      <c r="H630" s="771" t="s">
        <v>29</v>
      </c>
      <c r="I630" s="771" t="s">
        <v>2544</v>
      </c>
      <c r="J630" s="771" t="s">
        <v>2581</v>
      </c>
      <c r="K630" s="774" t="s">
        <v>3818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3415</v>
      </c>
      <c r="C631" s="761" t="s">
        <v>2528</v>
      </c>
      <c r="D631" s="761" t="s">
        <v>6321</v>
      </c>
      <c r="E631" s="773">
        <v>1.47</v>
      </c>
      <c r="F631" s="761" t="s">
        <v>3414</v>
      </c>
      <c r="G631" s="771" t="s">
        <v>2531</v>
      </c>
      <c r="H631" s="771" t="s">
        <v>29</v>
      </c>
      <c r="I631" s="771" t="s">
        <v>2544</v>
      </c>
      <c r="J631" s="771">
        <v>43861.0</v>
      </c>
      <c r="K631" s="774" t="s">
        <v>3814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3265</v>
      </c>
      <c r="C632" s="761" t="s">
        <v>2528</v>
      </c>
      <c r="D632" s="761" t="s">
        <v>6321</v>
      </c>
      <c r="E632" s="773">
        <v>2.93</v>
      </c>
      <c r="F632" s="761" t="s">
        <v>3264</v>
      </c>
      <c r="G632" s="771" t="s">
        <v>2531</v>
      </c>
      <c r="H632" s="771" t="s">
        <v>29</v>
      </c>
      <c r="I632" s="771" t="s">
        <v>2544</v>
      </c>
      <c r="J632" s="771">
        <v>43622.0</v>
      </c>
      <c r="K632" s="774" t="s">
        <v>3814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3267</v>
      </c>
      <c r="C633" s="761" t="s">
        <v>2528</v>
      </c>
      <c r="D633" s="761" t="s">
        <v>6321</v>
      </c>
      <c r="E633" s="773"/>
      <c r="F633" s="761" t="s">
        <v>3264</v>
      </c>
      <c r="G633" s="771" t="s">
        <v>2531</v>
      </c>
      <c r="H633" s="771" t="s">
        <v>29</v>
      </c>
      <c r="I633" s="771" t="s">
        <v>2544</v>
      </c>
      <c r="J633" s="771">
        <v>43622.0</v>
      </c>
      <c r="K633" s="774" t="s">
        <v>3806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3220</v>
      </c>
      <c r="C634" s="761" t="s">
        <v>2528</v>
      </c>
      <c r="D634" s="761" t="s">
        <v>6321</v>
      </c>
      <c r="E634" s="773">
        <v>0.22</v>
      </c>
      <c r="F634" s="761" t="s">
        <v>3219</v>
      </c>
      <c r="G634" s="771" t="s">
        <v>2531</v>
      </c>
      <c r="H634" s="771" t="s">
        <v>29</v>
      </c>
      <c r="I634" s="771" t="s">
        <v>2531</v>
      </c>
      <c r="J634" s="771">
        <v>44036.0</v>
      </c>
      <c r="K634" s="774" t="s">
        <v>3814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3161</v>
      </c>
      <c r="C635" s="761" t="s">
        <v>2528</v>
      </c>
      <c r="D635" s="761" t="s">
        <v>6321</v>
      </c>
      <c r="E635" s="773"/>
      <c r="F635" s="761" t="s">
        <v>3160</v>
      </c>
      <c r="G635" s="771" t="s">
        <v>2531</v>
      </c>
      <c r="H635" s="771" t="s">
        <v>29</v>
      </c>
      <c r="I635" s="771" t="s">
        <v>2544</v>
      </c>
      <c r="J635" s="771" t="s">
        <v>2581</v>
      </c>
      <c r="K635" s="774" t="s">
        <v>3814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3128</v>
      </c>
      <c r="C636" s="761" t="s">
        <v>2528</v>
      </c>
      <c r="D636" s="761" t="s">
        <v>6321</v>
      </c>
      <c r="E636" s="773">
        <v>146.69</v>
      </c>
      <c r="F636" s="761" t="s">
        <v>3127</v>
      </c>
      <c r="G636" s="771" t="s">
        <v>2531</v>
      </c>
      <c r="H636" s="771" t="s">
        <v>29</v>
      </c>
      <c r="I636" s="771" t="s">
        <v>2532</v>
      </c>
      <c r="J636" s="771">
        <v>43732.0</v>
      </c>
      <c r="K636" s="774" t="s">
        <v>4184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3069</v>
      </c>
      <c r="C637" s="761" t="s">
        <v>2528</v>
      </c>
      <c r="D637" s="761" t="s">
        <v>6321</v>
      </c>
      <c r="E637" s="773">
        <v>78.0</v>
      </c>
      <c r="F637" s="761" t="s">
        <v>3068</v>
      </c>
      <c r="G637" s="771" t="s">
        <v>2531</v>
      </c>
      <c r="H637" s="771" t="s">
        <v>29</v>
      </c>
      <c r="I637" s="771" t="s">
        <v>2544</v>
      </c>
      <c r="J637" s="771">
        <v>43853.0</v>
      </c>
      <c r="K637" s="774" t="s">
        <v>3806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6436</v>
      </c>
      <c r="C638" s="786" t="s">
        <v>3798</v>
      </c>
      <c r="D638" s="761" t="s">
        <v>2539</v>
      </c>
      <c r="E638" s="818">
        <v>44080.95</v>
      </c>
      <c r="F638" s="761" t="s">
        <v>4254</v>
      </c>
      <c r="G638" s="761" t="s">
        <v>95</v>
      </c>
      <c r="H638" s="761" t="s">
        <v>29</v>
      </c>
      <c r="I638" s="761" t="s">
        <v>6437</v>
      </c>
      <c r="J638" s="771">
        <v>44537.0</v>
      </c>
      <c r="K638" s="778" t="s">
        <v>3802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2804</v>
      </c>
      <c r="C639" s="786" t="s">
        <v>2528</v>
      </c>
      <c r="D639" s="761" t="s">
        <v>6322</v>
      </c>
      <c r="E639" s="818">
        <v>70000.0</v>
      </c>
      <c r="F639" s="761" t="s">
        <v>2803</v>
      </c>
      <c r="G639" s="771" t="s">
        <v>18</v>
      </c>
      <c r="H639" s="771" t="s">
        <v>170</v>
      </c>
      <c r="I639" s="771" t="s">
        <v>191</v>
      </c>
      <c r="J639" s="771">
        <v>44393.0</v>
      </c>
      <c r="K639" s="774" t="s">
        <v>4325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6438</v>
      </c>
      <c r="C640" s="786" t="s">
        <v>3798</v>
      </c>
      <c r="D640" s="761" t="s">
        <v>6322</v>
      </c>
      <c r="E640" s="818">
        <v>100000.0</v>
      </c>
      <c r="F640" s="820" t="s">
        <v>3068</v>
      </c>
      <c r="G640" s="761" t="s">
        <v>2531</v>
      </c>
      <c r="H640" s="761" t="s">
        <v>29</v>
      </c>
      <c r="I640" s="761" t="s">
        <v>2531</v>
      </c>
      <c r="J640" s="761" t="s">
        <v>6439</v>
      </c>
      <c r="K640" s="778" t="s">
        <v>3814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6440</v>
      </c>
      <c r="C641" s="786" t="s">
        <v>3798</v>
      </c>
      <c r="D641" s="761" t="s">
        <v>6321</v>
      </c>
      <c r="E641" s="818">
        <v>90625.34</v>
      </c>
      <c r="F641" s="761" t="s">
        <v>5063</v>
      </c>
      <c r="G641" s="761" t="s">
        <v>18</v>
      </c>
      <c r="H641" s="761" t="s">
        <v>19</v>
      </c>
      <c r="I641" s="761" t="s">
        <v>250</v>
      </c>
      <c r="J641" s="771">
        <v>44362.0</v>
      </c>
      <c r="K641" s="778" t="s">
        <v>3802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6360</v>
      </c>
      <c r="C642" s="786" t="s">
        <v>3798</v>
      </c>
      <c r="D642" s="761" t="s">
        <v>6322</v>
      </c>
      <c r="E642" s="818">
        <v>16000.0</v>
      </c>
      <c r="F642" s="761" t="s">
        <v>5076</v>
      </c>
      <c r="G642" s="761" t="s">
        <v>95</v>
      </c>
      <c r="H642" s="761" t="s">
        <v>29</v>
      </c>
      <c r="I642" s="761" t="s">
        <v>4464</v>
      </c>
      <c r="J642" s="771">
        <v>44180.0</v>
      </c>
      <c r="K642" s="778" t="s">
        <v>3806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6441</v>
      </c>
      <c r="C643" s="786" t="s">
        <v>3798</v>
      </c>
      <c r="D643" s="761" t="s">
        <v>6321</v>
      </c>
      <c r="E643" s="818">
        <v>661576.63</v>
      </c>
      <c r="F643" s="761" t="s">
        <v>5325</v>
      </c>
      <c r="G643" s="761" t="s">
        <v>95</v>
      </c>
      <c r="H643" s="761" t="s">
        <v>29</v>
      </c>
      <c r="I643" s="761" t="s">
        <v>4124</v>
      </c>
      <c r="J643" s="771">
        <v>44490.0</v>
      </c>
      <c r="K643" s="778" t="s">
        <v>3802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2679</v>
      </c>
      <c r="C644" s="786" t="s">
        <v>2528</v>
      </c>
      <c r="D644" s="761" t="s">
        <v>6321</v>
      </c>
      <c r="E644" s="818">
        <v>1915.0</v>
      </c>
      <c r="F644" s="761" t="s">
        <v>2678</v>
      </c>
      <c r="G644" s="771" t="s">
        <v>2531</v>
      </c>
      <c r="H644" s="771" t="s">
        <v>29</v>
      </c>
      <c r="I644" s="771" t="s">
        <v>2532</v>
      </c>
      <c r="J644" s="771">
        <v>43725.0</v>
      </c>
      <c r="K644" s="774" t="s">
        <v>4184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3390</v>
      </c>
      <c r="C645" s="786" t="s">
        <v>2528</v>
      </c>
      <c r="D645" s="761" t="s">
        <v>6322</v>
      </c>
      <c r="E645" s="818">
        <v>3000.0</v>
      </c>
      <c r="F645" s="761" t="s">
        <v>3389</v>
      </c>
      <c r="G645" s="771" t="s">
        <v>2531</v>
      </c>
      <c r="H645" s="771" t="s">
        <v>29</v>
      </c>
      <c r="I645" s="771" t="s">
        <v>2532</v>
      </c>
      <c r="J645" s="771">
        <v>43894.0</v>
      </c>
      <c r="K645" s="774" t="s">
        <v>3814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6442</v>
      </c>
      <c r="C646" s="786" t="s">
        <v>3798</v>
      </c>
      <c r="D646" s="761" t="s">
        <v>6321</v>
      </c>
      <c r="E646" s="818">
        <v>792665.02</v>
      </c>
      <c r="F646" s="761" t="s">
        <v>4437</v>
      </c>
      <c r="G646" s="761" t="s">
        <v>95</v>
      </c>
      <c r="H646" s="761" t="s">
        <v>29</v>
      </c>
      <c r="I646" s="761" t="s">
        <v>4100</v>
      </c>
      <c r="J646" s="771">
        <v>44368.0</v>
      </c>
      <c r="K646" s="778" t="s">
        <v>3818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3072</v>
      </c>
      <c r="C647" s="786" t="s">
        <v>2528</v>
      </c>
      <c r="D647" s="761" t="s">
        <v>6322</v>
      </c>
      <c r="E647" s="818">
        <v>10000.0</v>
      </c>
      <c r="F647" s="761" t="s">
        <v>3071</v>
      </c>
      <c r="G647" s="771" t="s">
        <v>18</v>
      </c>
      <c r="H647" s="771" t="s">
        <v>170</v>
      </c>
      <c r="I647" s="771" t="s">
        <v>171</v>
      </c>
      <c r="J647" s="771">
        <v>44295.0</v>
      </c>
      <c r="K647" s="774" t="s">
        <v>3812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3022</v>
      </c>
      <c r="C648" s="786" t="s">
        <v>2528</v>
      </c>
      <c r="D648" s="761" t="s">
        <v>6322</v>
      </c>
      <c r="E648" s="818">
        <v>12000.0</v>
      </c>
      <c r="F648" s="761" t="s">
        <v>3021</v>
      </c>
      <c r="G648" s="771" t="s">
        <v>2531</v>
      </c>
      <c r="H648" s="771" t="s">
        <v>29</v>
      </c>
      <c r="I648" s="771" t="s">
        <v>2532</v>
      </c>
      <c r="J648" s="771">
        <v>43605.0</v>
      </c>
      <c r="K648" s="774" t="s">
        <v>3814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6443</v>
      </c>
      <c r="C649" s="786" t="s">
        <v>2528</v>
      </c>
      <c r="D649" s="761" t="s">
        <v>6322</v>
      </c>
      <c r="E649" s="818">
        <v>33000.0</v>
      </c>
      <c r="F649" s="761" t="s">
        <v>629</v>
      </c>
      <c r="G649" s="761" t="s">
        <v>18</v>
      </c>
      <c r="H649" s="761" t="s">
        <v>170</v>
      </c>
      <c r="I649" s="761" t="s">
        <v>2616</v>
      </c>
      <c r="J649" s="771">
        <v>44383.0</v>
      </c>
      <c r="K649" s="778" t="s">
        <v>3814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3422</v>
      </c>
      <c r="C650" s="786" t="s">
        <v>2528</v>
      </c>
      <c r="D650" s="761" t="s">
        <v>6322</v>
      </c>
      <c r="E650" s="818">
        <v>10000.0</v>
      </c>
      <c r="F650" s="761" t="s">
        <v>3421</v>
      </c>
      <c r="G650" s="771" t="s">
        <v>18</v>
      </c>
      <c r="H650" s="771" t="s">
        <v>170</v>
      </c>
      <c r="I650" s="771" t="s">
        <v>191</v>
      </c>
      <c r="J650" s="771">
        <v>44319.0</v>
      </c>
      <c r="K650" s="774" t="s">
        <v>3806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6444</v>
      </c>
      <c r="C651" s="786" t="s">
        <v>3798</v>
      </c>
      <c r="D651" s="761" t="s">
        <v>6321</v>
      </c>
      <c r="E651" s="818">
        <v>295388.82</v>
      </c>
      <c r="F651" s="761" t="s">
        <v>4706</v>
      </c>
      <c r="G651" s="761" t="s">
        <v>95</v>
      </c>
      <c r="H651" s="761" t="s">
        <v>29</v>
      </c>
      <c r="I651" s="761" t="s">
        <v>4053</v>
      </c>
      <c r="J651" s="771">
        <v>44111.0</v>
      </c>
      <c r="K651" s="778" t="s">
        <v>3802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3377</v>
      </c>
      <c r="C652" s="786" t="s">
        <v>2528</v>
      </c>
      <c r="D652" s="761" t="s">
        <v>6322</v>
      </c>
      <c r="E652" s="818">
        <v>14000.0</v>
      </c>
      <c r="F652" s="761" t="s">
        <v>2001</v>
      </c>
      <c r="G652" s="771" t="s">
        <v>18</v>
      </c>
      <c r="H652" s="771" t="s">
        <v>170</v>
      </c>
      <c r="I652" s="771" t="s">
        <v>171</v>
      </c>
      <c r="J652" s="771">
        <v>44280.0</v>
      </c>
      <c r="K652" s="774" t="s">
        <v>3806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3040</v>
      </c>
      <c r="C653" s="786" t="s">
        <v>2528</v>
      </c>
      <c r="D653" s="761" t="s">
        <v>6322</v>
      </c>
      <c r="E653" s="818">
        <v>40000.0</v>
      </c>
      <c r="F653" s="761" t="s">
        <v>3039</v>
      </c>
      <c r="G653" s="771" t="s">
        <v>18</v>
      </c>
      <c r="H653" s="771" t="s">
        <v>170</v>
      </c>
      <c r="I653" s="771" t="s">
        <v>2616</v>
      </c>
      <c r="J653" s="771">
        <v>44266.0</v>
      </c>
      <c r="K653" s="774" t="s">
        <v>3814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6445</v>
      </c>
      <c r="C654" s="786" t="s">
        <v>3798</v>
      </c>
      <c r="D654" s="761" t="s">
        <v>6321</v>
      </c>
      <c r="E654" s="818">
        <v>142605.94</v>
      </c>
      <c r="F654" s="761" t="s">
        <v>5191</v>
      </c>
      <c r="G654" s="761" t="s">
        <v>18</v>
      </c>
      <c r="H654" s="761" t="s">
        <v>29</v>
      </c>
      <c r="I654" s="761" t="s">
        <v>5193</v>
      </c>
      <c r="J654" s="771">
        <v>44271.0</v>
      </c>
      <c r="K654" s="778" t="s">
        <v>3847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6446</v>
      </c>
      <c r="C655" s="786" t="s">
        <v>3798</v>
      </c>
      <c r="D655" s="761" t="s">
        <v>6321</v>
      </c>
      <c r="E655" s="818">
        <v>148678.48</v>
      </c>
      <c r="F655" s="761" t="s">
        <v>5191</v>
      </c>
      <c r="G655" s="761" t="s">
        <v>18</v>
      </c>
      <c r="H655" s="761" t="s">
        <v>29</v>
      </c>
      <c r="I655" s="761" t="s">
        <v>3805</v>
      </c>
      <c r="J655" s="771">
        <v>44272.0</v>
      </c>
      <c r="K655" s="778" t="s">
        <v>3814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2883</v>
      </c>
      <c r="C656" s="786" t="s">
        <v>2528</v>
      </c>
      <c r="D656" s="761" t="s">
        <v>6322</v>
      </c>
      <c r="E656" s="818">
        <v>20000.0</v>
      </c>
      <c r="F656" s="761" t="s">
        <v>2882</v>
      </c>
      <c r="G656" s="771" t="s">
        <v>18</v>
      </c>
      <c r="H656" s="771" t="s">
        <v>170</v>
      </c>
      <c r="I656" s="771" t="s">
        <v>191</v>
      </c>
      <c r="J656" s="771">
        <v>44298.0</v>
      </c>
      <c r="K656" s="774" t="s">
        <v>3806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3459</v>
      </c>
      <c r="C657" s="786" t="s">
        <v>2528</v>
      </c>
      <c r="D657" s="761" t="s">
        <v>6322</v>
      </c>
      <c r="E657" s="818">
        <v>30000.0</v>
      </c>
      <c r="F657" s="761" t="s">
        <v>2155</v>
      </c>
      <c r="G657" s="771" t="s">
        <v>18</v>
      </c>
      <c r="H657" s="771" t="s">
        <v>170</v>
      </c>
      <c r="I657" s="771" t="s">
        <v>171</v>
      </c>
      <c r="J657" s="771">
        <v>44280.0</v>
      </c>
      <c r="K657" s="774" t="s">
        <v>3802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3147</v>
      </c>
      <c r="C658" s="786" t="s">
        <v>2528</v>
      </c>
      <c r="D658" s="761" t="s">
        <v>6322</v>
      </c>
      <c r="E658" s="818">
        <v>200000.0</v>
      </c>
      <c r="F658" s="761" t="s">
        <v>3146</v>
      </c>
      <c r="G658" s="771" t="s">
        <v>2531</v>
      </c>
      <c r="H658" s="771" t="s">
        <v>29</v>
      </c>
      <c r="I658" s="771" t="s">
        <v>2532</v>
      </c>
      <c r="J658" s="771">
        <v>43620.0</v>
      </c>
      <c r="K658" s="774" t="s">
        <v>3806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2883</v>
      </c>
      <c r="C659" s="786" t="s">
        <v>2528</v>
      </c>
      <c r="D659" s="761" t="s">
        <v>6322</v>
      </c>
      <c r="E659" s="818">
        <v>3000.0</v>
      </c>
      <c r="F659" s="761" t="s">
        <v>2882</v>
      </c>
      <c r="G659" s="771" t="s">
        <v>18</v>
      </c>
      <c r="H659" s="771" t="s">
        <v>170</v>
      </c>
      <c r="I659" s="771" t="s">
        <v>191</v>
      </c>
      <c r="J659" s="771">
        <v>44298.0</v>
      </c>
      <c r="K659" s="774" t="s">
        <v>3806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2828</v>
      </c>
      <c r="C660" s="786" t="s">
        <v>2528</v>
      </c>
      <c r="D660" s="761" t="s">
        <v>6322</v>
      </c>
      <c r="E660" s="818">
        <v>40000.0</v>
      </c>
      <c r="F660" s="761" t="s">
        <v>756</v>
      </c>
      <c r="G660" s="771" t="s">
        <v>18</v>
      </c>
      <c r="H660" s="771" t="s">
        <v>170</v>
      </c>
      <c r="I660" s="771" t="s">
        <v>171</v>
      </c>
      <c r="J660" s="771">
        <v>44321.0</v>
      </c>
      <c r="K660" s="774" t="s">
        <v>3806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3393</v>
      </c>
      <c r="C661" s="786" t="s">
        <v>2528</v>
      </c>
      <c r="D661" s="761" t="s">
        <v>6322</v>
      </c>
      <c r="E661" s="818">
        <v>30000.0</v>
      </c>
      <c r="F661" s="761" t="s">
        <v>3392</v>
      </c>
      <c r="G661" s="771" t="s">
        <v>18</v>
      </c>
      <c r="H661" s="771" t="s">
        <v>170</v>
      </c>
      <c r="I661" s="771" t="s">
        <v>191</v>
      </c>
      <c r="J661" s="771">
        <v>44279.0</v>
      </c>
      <c r="K661" s="774" t="s">
        <v>3806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6344</v>
      </c>
      <c r="C662" s="786" t="s">
        <v>3798</v>
      </c>
      <c r="D662" s="761" t="s">
        <v>6322</v>
      </c>
      <c r="E662" s="818">
        <v>5000.0</v>
      </c>
      <c r="F662" s="761" t="s">
        <v>4366</v>
      </c>
      <c r="G662" s="761" t="s">
        <v>95</v>
      </c>
      <c r="H662" s="761" t="s">
        <v>29</v>
      </c>
      <c r="I662" s="761" t="s">
        <v>3865</v>
      </c>
      <c r="J662" s="808">
        <v>44263.0</v>
      </c>
      <c r="K662" s="778" t="s">
        <v>3806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6378</v>
      </c>
      <c r="C663" s="786" t="s">
        <v>3798</v>
      </c>
      <c r="D663" s="761" t="s">
        <v>6322</v>
      </c>
      <c r="E663" s="818">
        <v>12284.53</v>
      </c>
      <c r="F663" s="761" t="s">
        <v>3874</v>
      </c>
      <c r="G663" s="761" t="s">
        <v>95</v>
      </c>
      <c r="H663" s="761" t="s">
        <v>29</v>
      </c>
      <c r="I663" s="761" t="s">
        <v>6447</v>
      </c>
      <c r="J663" s="771">
        <v>44180.0</v>
      </c>
      <c r="K663" s="778" t="s">
        <v>3814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6448</v>
      </c>
      <c r="C664" s="786" t="s">
        <v>3798</v>
      </c>
      <c r="D664" s="761" t="s">
        <v>6321</v>
      </c>
      <c r="E664" s="818">
        <v>282779.84</v>
      </c>
      <c r="F664" s="761" t="s">
        <v>4371</v>
      </c>
      <c r="G664" s="761" t="s">
        <v>95</v>
      </c>
      <c r="H664" s="761" t="s">
        <v>29</v>
      </c>
      <c r="I664" s="761" t="s">
        <v>3641</v>
      </c>
      <c r="J664" s="808">
        <v>44238.0</v>
      </c>
      <c r="K664" s="778" t="s">
        <v>3802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3488</v>
      </c>
      <c r="C665" s="786" t="s">
        <v>2528</v>
      </c>
      <c r="D665" s="761" t="s">
        <v>6322</v>
      </c>
      <c r="E665" s="818">
        <v>25000.0</v>
      </c>
      <c r="F665" s="761" t="s">
        <v>3487</v>
      </c>
      <c r="G665" s="771" t="s">
        <v>18</v>
      </c>
      <c r="H665" s="771" t="s">
        <v>170</v>
      </c>
      <c r="I665" s="771" t="s">
        <v>171</v>
      </c>
      <c r="J665" s="771">
        <v>44263.0</v>
      </c>
      <c r="K665" s="774" t="s">
        <v>3814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3137</v>
      </c>
      <c r="C666" s="786" t="s">
        <v>2528</v>
      </c>
      <c r="D666" s="761" t="s">
        <v>6322</v>
      </c>
      <c r="E666" s="818">
        <v>50000.0</v>
      </c>
      <c r="F666" s="761" t="s">
        <v>3136</v>
      </c>
      <c r="G666" s="771" t="s">
        <v>18</v>
      </c>
      <c r="H666" s="771" t="s">
        <v>170</v>
      </c>
      <c r="I666" s="771" t="s">
        <v>171</v>
      </c>
      <c r="J666" s="771">
        <v>44263.0</v>
      </c>
      <c r="K666" s="774" t="s">
        <v>3802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3207</v>
      </c>
      <c r="C667" s="786" t="s">
        <v>2528</v>
      </c>
      <c r="D667" s="761" t="s">
        <v>6322</v>
      </c>
      <c r="E667" s="818">
        <v>10000.0</v>
      </c>
      <c r="F667" s="761" t="s">
        <v>3206</v>
      </c>
      <c r="G667" s="771" t="s">
        <v>18</v>
      </c>
      <c r="H667" s="771" t="s">
        <v>170</v>
      </c>
      <c r="I667" s="771" t="s">
        <v>171</v>
      </c>
      <c r="J667" s="771">
        <v>44323.0</v>
      </c>
      <c r="K667" s="774" t="s">
        <v>3847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6449</v>
      </c>
      <c r="C668" s="786" t="s">
        <v>3798</v>
      </c>
      <c r="D668" s="761" t="s">
        <v>6322</v>
      </c>
      <c r="E668" s="818">
        <v>18000.0</v>
      </c>
      <c r="F668" s="761" t="s">
        <v>3334</v>
      </c>
      <c r="G668" s="761" t="s">
        <v>2531</v>
      </c>
      <c r="H668" s="761" t="s">
        <v>29</v>
      </c>
      <c r="I668" s="761" t="s">
        <v>2531</v>
      </c>
      <c r="J668" s="771">
        <v>44151.0</v>
      </c>
      <c r="K668" s="778" t="s">
        <v>3806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3480</v>
      </c>
      <c r="C669" s="786" t="s">
        <v>2528</v>
      </c>
      <c r="D669" s="761" t="s">
        <v>2539</v>
      </c>
      <c r="E669" s="788">
        <v>52493.45</v>
      </c>
      <c r="F669" s="761" t="s">
        <v>3479</v>
      </c>
      <c r="G669" s="771" t="s">
        <v>18</v>
      </c>
      <c r="H669" s="771" t="s">
        <v>170</v>
      </c>
      <c r="I669" s="771" t="s">
        <v>171</v>
      </c>
      <c r="J669" s="771">
        <v>44411.0</v>
      </c>
      <c r="K669" s="774" t="s">
        <v>3806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3571</v>
      </c>
      <c r="C670" s="786" t="s">
        <v>2528</v>
      </c>
      <c r="D670" s="761" t="s">
        <v>6322</v>
      </c>
      <c r="E670" s="818">
        <v>200000.0</v>
      </c>
      <c r="F670" s="761" t="s">
        <v>3570</v>
      </c>
      <c r="G670" s="771" t="s">
        <v>2531</v>
      </c>
      <c r="H670" s="771" t="s">
        <v>29</v>
      </c>
      <c r="I670" s="771" t="s">
        <v>2532</v>
      </c>
      <c r="J670" s="771">
        <v>43567.0</v>
      </c>
      <c r="K670" s="774" t="s">
        <v>3806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2969</v>
      </c>
      <c r="C671" s="786" t="s">
        <v>2528</v>
      </c>
      <c r="D671" s="761" t="s">
        <v>6321</v>
      </c>
      <c r="E671" s="818">
        <v>386234.9</v>
      </c>
      <c r="F671" s="761" t="s">
        <v>2968</v>
      </c>
      <c r="G671" s="771" t="s">
        <v>2531</v>
      </c>
      <c r="H671" s="771" t="s">
        <v>29</v>
      </c>
      <c r="I671" s="771" t="s">
        <v>2532</v>
      </c>
      <c r="J671" s="771">
        <v>43692.0</v>
      </c>
      <c r="K671" s="774" t="s">
        <v>4184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3027</v>
      </c>
      <c r="C672" s="786" t="s">
        <v>2528</v>
      </c>
      <c r="D672" s="761" t="s">
        <v>2539</v>
      </c>
      <c r="E672" s="818">
        <v>1035319.0</v>
      </c>
      <c r="F672" s="761" t="s">
        <v>3026</v>
      </c>
      <c r="G672" s="771" t="s">
        <v>18</v>
      </c>
      <c r="H672" s="771" t="s">
        <v>170</v>
      </c>
      <c r="I672" s="771" t="s">
        <v>171</v>
      </c>
      <c r="J672" s="771">
        <v>44319.0</v>
      </c>
      <c r="K672" s="774" t="s">
        <v>3806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2530</v>
      </c>
      <c r="C673" s="786" t="s">
        <v>2528</v>
      </c>
      <c r="D673" s="761" t="s">
        <v>6322</v>
      </c>
      <c r="E673" s="818">
        <v>359568.24</v>
      </c>
      <c r="F673" s="761" t="s">
        <v>2529</v>
      </c>
      <c r="G673" s="771" t="s">
        <v>2531</v>
      </c>
      <c r="H673" s="771" t="s">
        <v>29</v>
      </c>
      <c r="I673" s="771" t="s">
        <v>2532</v>
      </c>
      <c r="J673" s="771">
        <v>43570.0</v>
      </c>
      <c r="K673" s="774" t="s">
        <v>3814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2963</v>
      </c>
      <c r="C674" s="786" t="s">
        <v>2528</v>
      </c>
      <c r="D674" s="761" t="s">
        <v>6322</v>
      </c>
      <c r="E674" s="787">
        <v>10000.0</v>
      </c>
      <c r="F674" s="761" t="s">
        <v>2962</v>
      </c>
      <c r="G674" s="771" t="s">
        <v>2531</v>
      </c>
      <c r="H674" s="771" t="s">
        <v>29</v>
      </c>
      <c r="I674" s="771" t="s">
        <v>2532</v>
      </c>
      <c r="J674" s="771">
        <v>43703.0</v>
      </c>
      <c r="K674" s="774" t="s">
        <v>4184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2575</v>
      </c>
      <c r="C675" s="786" t="s">
        <v>2528</v>
      </c>
      <c r="D675" s="761" t="s">
        <v>6321</v>
      </c>
      <c r="E675" s="787">
        <v>103527.44</v>
      </c>
      <c r="F675" s="761" t="s">
        <v>2574</v>
      </c>
      <c r="G675" s="771" t="s">
        <v>2531</v>
      </c>
      <c r="H675" s="771" t="s">
        <v>29</v>
      </c>
      <c r="I675" s="771" t="s">
        <v>2544</v>
      </c>
      <c r="J675" s="771">
        <v>43633.0</v>
      </c>
      <c r="K675" s="774" t="s">
        <v>3814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6360</v>
      </c>
      <c r="C676" s="786" t="s">
        <v>3798</v>
      </c>
      <c r="D676" s="761" t="s">
        <v>6322</v>
      </c>
      <c r="E676" s="787">
        <v>20000.0</v>
      </c>
      <c r="F676" s="761" t="s">
        <v>5076</v>
      </c>
      <c r="G676" s="761" t="s">
        <v>95</v>
      </c>
      <c r="H676" s="761" t="s">
        <v>29</v>
      </c>
      <c r="I676" s="761" t="s">
        <v>4464</v>
      </c>
      <c r="J676" s="771">
        <v>44180.0</v>
      </c>
      <c r="K676" s="778" t="s">
        <v>3806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3072</v>
      </c>
      <c r="C677" s="786" t="s">
        <v>2528</v>
      </c>
      <c r="D677" s="761" t="s">
        <v>6322</v>
      </c>
      <c r="E677" s="787">
        <v>10000.0</v>
      </c>
      <c r="F677" s="761" t="s">
        <v>3071</v>
      </c>
      <c r="G677" s="771" t="s">
        <v>18</v>
      </c>
      <c r="H677" s="771" t="s">
        <v>170</v>
      </c>
      <c r="I677" s="771" t="s">
        <v>171</v>
      </c>
      <c r="J677" s="771">
        <v>44295.0</v>
      </c>
      <c r="K677" s="774" t="s">
        <v>3812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3255</v>
      </c>
      <c r="C678" s="786" t="s">
        <v>2528</v>
      </c>
      <c r="D678" s="761" t="s">
        <v>2539</v>
      </c>
      <c r="E678" s="826">
        <v>52575.43</v>
      </c>
      <c r="F678" s="761" t="s">
        <v>1697</v>
      </c>
      <c r="G678" s="771" t="s">
        <v>18</v>
      </c>
      <c r="H678" s="771" t="s">
        <v>170</v>
      </c>
      <c r="I678" s="771" t="s">
        <v>171</v>
      </c>
      <c r="J678" s="771">
        <v>44322.0</v>
      </c>
      <c r="K678" s="774" t="s">
        <v>3806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2681</v>
      </c>
      <c r="C679" s="786" t="s">
        <v>2528</v>
      </c>
      <c r="D679" s="761" t="s">
        <v>6322</v>
      </c>
      <c r="E679" s="788">
        <v>6843.64</v>
      </c>
      <c r="F679" s="761" t="s">
        <v>396</v>
      </c>
      <c r="G679" s="771" t="s">
        <v>18</v>
      </c>
      <c r="H679" s="771" t="s">
        <v>170</v>
      </c>
      <c r="I679" s="771" t="s">
        <v>171</v>
      </c>
      <c r="J679" s="771">
        <v>44421.0</v>
      </c>
      <c r="K679" s="774" t="s">
        <v>3806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6450</v>
      </c>
      <c r="C680" s="786" t="s">
        <v>3798</v>
      </c>
      <c r="D680" s="761" t="s">
        <v>6321</v>
      </c>
      <c r="E680" s="787">
        <v>124370.77</v>
      </c>
      <c r="F680" s="761" t="s">
        <v>5383</v>
      </c>
      <c r="G680" s="761" t="s">
        <v>95</v>
      </c>
      <c r="H680" s="761" t="s">
        <v>29</v>
      </c>
      <c r="I680" s="761" t="s">
        <v>5384</v>
      </c>
      <c r="J680" s="771">
        <v>44209.0</v>
      </c>
      <c r="K680" s="778" t="s">
        <v>3847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3197</v>
      </c>
      <c r="C681" s="786" t="s">
        <v>2528</v>
      </c>
      <c r="D681" s="761" t="s">
        <v>6322</v>
      </c>
      <c r="E681" s="787">
        <v>3000.0</v>
      </c>
      <c r="F681" s="761" t="s">
        <v>3196</v>
      </c>
      <c r="G681" s="771" t="s">
        <v>18</v>
      </c>
      <c r="H681" s="771" t="s">
        <v>170</v>
      </c>
      <c r="I681" s="771" t="s">
        <v>191</v>
      </c>
      <c r="J681" s="771">
        <v>44322.0</v>
      </c>
      <c r="K681" s="774" t="s">
        <v>3806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3480</v>
      </c>
      <c r="C682" s="786" t="s">
        <v>2528</v>
      </c>
      <c r="D682" s="761" t="s">
        <v>6321</v>
      </c>
      <c r="E682" s="787">
        <v>0.0</v>
      </c>
      <c r="F682" s="761" t="s">
        <v>3479</v>
      </c>
      <c r="G682" s="771" t="s">
        <v>18</v>
      </c>
      <c r="H682" s="771" t="s">
        <v>170</v>
      </c>
      <c r="I682" s="771" t="s">
        <v>171</v>
      </c>
      <c r="J682" s="771">
        <v>44411.0</v>
      </c>
      <c r="K682" s="774" t="s">
        <v>3806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3255</v>
      </c>
      <c r="C683" s="786" t="s">
        <v>2528</v>
      </c>
      <c r="D683" s="761" t="s">
        <v>6321</v>
      </c>
      <c r="E683" s="826">
        <v>52575.43</v>
      </c>
      <c r="F683" s="761" t="s">
        <v>1697</v>
      </c>
      <c r="G683" s="771" t="s">
        <v>18</v>
      </c>
      <c r="H683" s="771" t="s">
        <v>170</v>
      </c>
      <c r="I683" s="771" t="s">
        <v>171</v>
      </c>
      <c r="J683" s="771">
        <v>44322.0</v>
      </c>
      <c r="K683" s="774" t="s">
        <v>3806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6432</v>
      </c>
      <c r="C684" s="786" t="s">
        <v>2528</v>
      </c>
      <c r="D684" s="761" t="s">
        <v>6321</v>
      </c>
      <c r="E684" s="826">
        <v>3940.3</v>
      </c>
      <c r="F684" s="761" t="s">
        <v>2943</v>
      </c>
      <c r="G684" s="771" t="s">
        <v>18</v>
      </c>
      <c r="H684" s="771" t="s">
        <v>170</v>
      </c>
      <c r="I684" s="771" t="s">
        <v>171</v>
      </c>
      <c r="J684" s="771">
        <v>44333.0</v>
      </c>
      <c r="K684" s="774" t="s">
        <v>3806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2669</v>
      </c>
      <c r="C685" s="786" t="s">
        <v>2528</v>
      </c>
      <c r="D685" s="761" t="s">
        <v>6321</v>
      </c>
      <c r="E685" s="787">
        <v>2041.36</v>
      </c>
      <c r="F685" s="761" t="s">
        <v>2668</v>
      </c>
      <c r="G685" s="771" t="s">
        <v>18</v>
      </c>
      <c r="H685" s="771" t="s">
        <v>170</v>
      </c>
      <c r="I685" s="771" t="s">
        <v>171</v>
      </c>
      <c r="J685" s="771">
        <v>44280.0</v>
      </c>
      <c r="K685" s="774" t="s">
        <v>3818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3393</v>
      </c>
      <c r="C686" s="786" t="s">
        <v>2528</v>
      </c>
      <c r="D686" s="761" t="s">
        <v>6322</v>
      </c>
      <c r="E686" s="787">
        <v>54835.4</v>
      </c>
      <c r="F686" s="761" t="s">
        <v>3392</v>
      </c>
      <c r="G686" s="771" t="s">
        <v>18</v>
      </c>
      <c r="H686" s="771" t="s">
        <v>170</v>
      </c>
      <c r="I686" s="771" t="s">
        <v>191</v>
      </c>
      <c r="J686" s="771">
        <v>44279.0</v>
      </c>
      <c r="K686" s="774" t="s">
        <v>3806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2550</v>
      </c>
      <c r="C687" s="786" t="s">
        <v>2528</v>
      </c>
      <c r="D687" s="761" t="s">
        <v>6322</v>
      </c>
      <c r="E687" s="787">
        <v>100000.0</v>
      </c>
      <c r="F687" s="761" t="s">
        <v>2549</v>
      </c>
      <c r="G687" s="771" t="s">
        <v>18</v>
      </c>
      <c r="H687" s="771" t="s">
        <v>170</v>
      </c>
      <c r="I687" s="771" t="s">
        <v>191</v>
      </c>
      <c r="J687" s="771">
        <v>44321.0</v>
      </c>
      <c r="K687" s="774" t="s">
        <v>3814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6451</v>
      </c>
      <c r="C688" s="786" t="s">
        <v>3798</v>
      </c>
      <c r="D688" s="761" t="s">
        <v>6321</v>
      </c>
      <c r="E688" s="787">
        <v>290532.13</v>
      </c>
      <c r="F688" s="761" t="s">
        <v>5131</v>
      </c>
      <c r="G688" s="761" t="s">
        <v>18</v>
      </c>
      <c r="H688" s="761" t="s">
        <v>19</v>
      </c>
      <c r="I688" s="761" t="s">
        <v>250</v>
      </c>
      <c r="J688" s="771">
        <v>44259.0</v>
      </c>
      <c r="K688" s="778" t="s">
        <v>3818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6344</v>
      </c>
      <c r="C689" s="786" t="s">
        <v>3798</v>
      </c>
      <c r="D689" s="761" t="s">
        <v>6322</v>
      </c>
      <c r="E689" s="787">
        <v>5000.0</v>
      </c>
      <c r="F689" s="761" t="s">
        <v>4366</v>
      </c>
      <c r="G689" s="761" t="s">
        <v>95</v>
      </c>
      <c r="H689" s="761" t="s">
        <v>29</v>
      </c>
      <c r="I689" s="761" t="s">
        <v>3865</v>
      </c>
      <c r="J689" s="771">
        <v>44263.0</v>
      </c>
      <c r="K689" s="778" t="s">
        <v>3802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6452</v>
      </c>
      <c r="C690" s="786" t="s">
        <v>3798</v>
      </c>
      <c r="D690" s="761" t="s">
        <v>6321</v>
      </c>
      <c r="E690" s="787">
        <v>93114.82</v>
      </c>
      <c r="F690" s="761" t="s">
        <v>4355</v>
      </c>
      <c r="G690" s="761" t="s">
        <v>95</v>
      </c>
      <c r="H690" s="761" t="s">
        <v>29</v>
      </c>
      <c r="I690" s="761" t="s">
        <v>4356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6453</v>
      </c>
      <c r="C691" s="786" t="s">
        <v>3798</v>
      </c>
      <c r="D691" s="761" t="s">
        <v>6322</v>
      </c>
      <c r="E691" s="787">
        <v>48809.84</v>
      </c>
      <c r="F691" s="761" t="s">
        <v>5221</v>
      </c>
      <c r="G691" s="761" t="s">
        <v>18</v>
      </c>
      <c r="H691" s="761" t="s">
        <v>19</v>
      </c>
      <c r="I691" s="761" t="s">
        <v>5244</v>
      </c>
      <c r="J691" s="771">
        <v>44340.0</v>
      </c>
      <c r="K691" s="778" t="s">
        <v>3818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6454</v>
      </c>
      <c r="C692" s="786" t="s">
        <v>3798</v>
      </c>
      <c r="D692" s="761" t="s">
        <v>6322</v>
      </c>
      <c r="E692" s="787">
        <v>10000.0</v>
      </c>
      <c r="F692" s="761" t="s">
        <v>4204</v>
      </c>
      <c r="G692" s="761" t="s">
        <v>18</v>
      </c>
      <c r="H692" s="761" t="s">
        <v>29</v>
      </c>
      <c r="I692" s="761" t="s">
        <v>2785</v>
      </c>
      <c r="J692" s="771">
        <v>44399.0</v>
      </c>
      <c r="K692" s="778" t="s">
        <v>3806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2976</v>
      </c>
      <c r="C693" s="786" t="s">
        <v>2528</v>
      </c>
      <c r="D693" s="761" t="s">
        <v>6321</v>
      </c>
      <c r="E693" s="787">
        <v>370651.89</v>
      </c>
      <c r="F693" s="761" t="s">
        <v>2975</v>
      </c>
      <c r="G693" s="771" t="s">
        <v>2531</v>
      </c>
      <c r="H693" s="771" t="s">
        <v>29</v>
      </c>
      <c r="I693" s="771" t="s">
        <v>2544</v>
      </c>
      <c r="J693" s="771">
        <v>43752.0</v>
      </c>
      <c r="K693" s="774" t="s">
        <v>3806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3422</v>
      </c>
      <c r="C694" s="786" t="s">
        <v>2528</v>
      </c>
      <c r="D694" s="761" t="s">
        <v>6322</v>
      </c>
      <c r="E694" s="787">
        <v>10000.0</v>
      </c>
      <c r="F694" s="761" t="s">
        <v>3421</v>
      </c>
      <c r="G694" s="771" t="s">
        <v>18</v>
      </c>
      <c r="H694" s="771" t="s">
        <v>170</v>
      </c>
      <c r="I694" s="771" t="s">
        <v>191</v>
      </c>
      <c r="J694" s="771">
        <v>44319.0</v>
      </c>
      <c r="K694" s="774" t="s">
        <v>3806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6455</v>
      </c>
      <c r="C695" s="786" t="s">
        <v>3798</v>
      </c>
      <c r="D695" s="761" t="s">
        <v>6322</v>
      </c>
      <c r="E695" s="787">
        <v>25000.0</v>
      </c>
      <c r="F695" s="761" t="s">
        <v>6456</v>
      </c>
      <c r="G695" s="750" t="s">
        <v>2531</v>
      </c>
      <c r="H695" s="829" t="s">
        <v>29</v>
      </c>
      <c r="I695" s="829" t="s">
        <v>2531</v>
      </c>
      <c r="J695" s="830">
        <v>44452.0</v>
      </c>
      <c r="K695" s="778" t="s">
        <v>3806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2719</v>
      </c>
      <c r="C696" s="786" t="s">
        <v>2528</v>
      </c>
      <c r="D696" s="761" t="s">
        <v>2539</v>
      </c>
      <c r="E696" s="787">
        <v>282315.92</v>
      </c>
      <c r="F696" s="761" t="s">
        <v>2718</v>
      </c>
      <c r="G696" s="771" t="s">
        <v>2531</v>
      </c>
      <c r="H696" s="771" t="s">
        <v>29</v>
      </c>
      <c r="I696" s="771" t="s">
        <v>2532</v>
      </c>
      <c r="J696" s="771">
        <v>43707.0</v>
      </c>
      <c r="K696" s="774" t="s">
        <v>3818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2692</v>
      </c>
      <c r="C697" s="786" t="s">
        <v>2528</v>
      </c>
      <c r="D697" s="761" t="s">
        <v>2539</v>
      </c>
      <c r="E697" s="787">
        <v>33813.28</v>
      </c>
      <c r="F697" s="761" t="s">
        <v>2691</v>
      </c>
      <c r="G697" s="771" t="s">
        <v>2531</v>
      </c>
      <c r="H697" s="771" t="s">
        <v>29</v>
      </c>
      <c r="I697" s="771" t="s">
        <v>2532</v>
      </c>
      <c r="J697" s="771">
        <v>43769.0</v>
      </c>
      <c r="K697" s="774" t="s">
        <v>3814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2566</v>
      </c>
      <c r="C698" s="786" t="s">
        <v>2528</v>
      </c>
      <c r="D698" s="761" t="s">
        <v>2539</v>
      </c>
      <c r="E698" s="787">
        <v>90662.42</v>
      </c>
      <c r="F698" s="761" t="s">
        <v>2565</v>
      </c>
      <c r="G698" s="771" t="s">
        <v>2531</v>
      </c>
      <c r="H698" s="771" t="s">
        <v>29</v>
      </c>
      <c r="I698" s="771" t="s">
        <v>2532</v>
      </c>
      <c r="J698" s="771">
        <v>43753.0</v>
      </c>
      <c r="K698" s="774" t="s">
        <v>3806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3022</v>
      </c>
      <c r="C699" s="786" t="s">
        <v>2528</v>
      </c>
      <c r="D699" s="761" t="s">
        <v>6322</v>
      </c>
      <c r="E699" s="787">
        <v>2000.0</v>
      </c>
      <c r="F699" s="761" t="s">
        <v>3021</v>
      </c>
      <c r="G699" s="771" t="s">
        <v>2531</v>
      </c>
      <c r="H699" s="771" t="s">
        <v>29</v>
      </c>
      <c r="I699" s="771" t="s">
        <v>2532</v>
      </c>
      <c r="J699" s="771">
        <v>43605.0</v>
      </c>
      <c r="K699" s="774" t="s">
        <v>3814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6457</v>
      </c>
      <c r="C700" s="786" t="s">
        <v>3798</v>
      </c>
      <c r="D700" s="761" t="s">
        <v>6321</v>
      </c>
      <c r="E700" s="787">
        <v>121773.16</v>
      </c>
      <c r="F700" s="761" t="s">
        <v>4395</v>
      </c>
      <c r="G700" s="761" t="s">
        <v>18</v>
      </c>
      <c r="H700" s="761" t="s">
        <v>29</v>
      </c>
      <c r="I700" s="761" t="s">
        <v>3805</v>
      </c>
      <c r="J700" s="771">
        <v>44231.0</v>
      </c>
      <c r="K700" s="778" t="s">
        <v>3814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6458</v>
      </c>
      <c r="C701" s="786" t="s">
        <v>3798</v>
      </c>
      <c r="D701" s="761" t="s">
        <v>6322</v>
      </c>
      <c r="E701" s="787">
        <v>31579.5</v>
      </c>
      <c r="F701" s="761" t="s">
        <v>4408</v>
      </c>
      <c r="G701" s="761" t="s">
        <v>18</v>
      </c>
      <c r="H701" s="761" t="s">
        <v>19</v>
      </c>
      <c r="I701" s="761" t="s">
        <v>250</v>
      </c>
      <c r="J701" s="771">
        <v>44413.0</v>
      </c>
      <c r="K701" s="778" t="s">
        <v>3818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2648</v>
      </c>
      <c r="C702" s="786" t="s">
        <v>2528</v>
      </c>
      <c r="D702" s="761" t="s">
        <v>6322</v>
      </c>
      <c r="E702" s="787">
        <v>313886.59</v>
      </c>
      <c r="F702" s="761" t="s">
        <v>2647</v>
      </c>
      <c r="G702" s="771" t="s">
        <v>18</v>
      </c>
      <c r="H702" s="771" t="s">
        <v>170</v>
      </c>
      <c r="I702" s="771" t="s">
        <v>191</v>
      </c>
      <c r="J702" s="771">
        <v>44295.0</v>
      </c>
      <c r="K702" s="774" t="s">
        <v>3802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6340</v>
      </c>
      <c r="C703" s="786" t="s">
        <v>3798</v>
      </c>
      <c r="D703" s="761" t="s">
        <v>6321</v>
      </c>
      <c r="E703" s="787">
        <v>251499.32</v>
      </c>
      <c r="F703" s="761" t="s">
        <v>4468</v>
      </c>
      <c r="G703" s="750" t="s">
        <v>2531</v>
      </c>
      <c r="H703" s="829" t="s">
        <v>29</v>
      </c>
      <c r="I703" s="829" t="s">
        <v>2531</v>
      </c>
      <c r="J703" s="830">
        <v>43901.0</v>
      </c>
      <c r="K703" s="778" t="s">
        <v>3802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3488</v>
      </c>
      <c r="C704" s="786" t="s">
        <v>2528</v>
      </c>
      <c r="D704" s="761" t="s">
        <v>6322</v>
      </c>
      <c r="E704" s="787">
        <v>20000.0</v>
      </c>
      <c r="F704" s="761" t="s">
        <v>3487</v>
      </c>
      <c r="G704" s="771" t="s">
        <v>18</v>
      </c>
      <c r="H704" s="771" t="s">
        <v>170</v>
      </c>
      <c r="I704" s="771" t="s">
        <v>171</v>
      </c>
      <c r="J704" s="771">
        <v>44263.0</v>
      </c>
      <c r="K704" s="774" t="s">
        <v>3814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3027</v>
      </c>
      <c r="C705" s="786" t="s">
        <v>2528</v>
      </c>
      <c r="D705" s="761" t="s">
        <v>6321</v>
      </c>
      <c r="E705" s="787">
        <v>261364.56</v>
      </c>
      <c r="F705" s="761" t="s">
        <v>3026</v>
      </c>
      <c r="G705" s="771" t="s">
        <v>18</v>
      </c>
      <c r="H705" s="771" t="s">
        <v>170</v>
      </c>
      <c r="I705" s="771" t="s">
        <v>171</v>
      </c>
      <c r="J705" s="771">
        <v>44319.0</v>
      </c>
      <c r="K705" s="774" t="s">
        <v>3806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2883</v>
      </c>
      <c r="C706" s="786" t="s">
        <v>2528</v>
      </c>
      <c r="D706" s="761" t="s">
        <v>6322</v>
      </c>
      <c r="E706" s="787">
        <v>80000.0</v>
      </c>
      <c r="F706" s="761" t="s">
        <v>2882</v>
      </c>
      <c r="G706" s="771" t="s">
        <v>18</v>
      </c>
      <c r="H706" s="771" t="s">
        <v>170</v>
      </c>
      <c r="I706" s="771" t="s">
        <v>191</v>
      </c>
      <c r="J706" s="771">
        <v>44298.0</v>
      </c>
      <c r="K706" s="774" t="s">
        <v>3806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2666</v>
      </c>
      <c r="C707" s="786" t="s">
        <v>2528</v>
      </c>
      <c r="D707" s="761" t="s">
        <v>6322</v>
      </c>
      <c r="E707" s="787">
        <v>500.0</v>
      </c>
      <c r="F707" s="761" t="s">
        <v>352</v>
      </c>
      <c r="G707" s="771" t="s">
        <v>18</v>
      </c>
      <c r="H707" s="771" t="s">
        <v>170</v>
      </c>
      <c r="I707" s="771" t="s">
        <v>171</v>
      </c>
      <c r="J707" s="771">
        <v>44263.0</v>
      </c>
      <c r="K707" s="774" t="s">
        <v>3806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3139</v>
      </c>
      <c r="C708" s="786" t="s">
        <v>2528</v>
      </c>
      <c r="D708" s="761" t="s">
        <v>6322</v>
      </c>
      <c r="E708" s="787">
        <v>650000.0</v>
      </c>
      <c r="F708" s="761" t="s">
        <v>3136</v>
      </c>
      <c r="G708" s="771" t="s">
        <v>18</v>
      </c>
      <c r="H708" s="771" t="s">
        <v>170</v>
      </c>
      <c r="I708" s="771" t="s">
        <v>171</v>
      </c>
      <c r="J708" s="771">
        <v>44390.0</v>
      </c>
      <c r="K708" s="774" t="s">
        <v>3806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2609</v>
      </c>
      <c r="C709" s="786" t="s">
        <v>2528</v>
      </c>
      <c r="D709" s="761" t="s">
        <v>6322</v>
      </c>
      <c r="E709" s="787">
        <v>1250000.0</v>
      </c>
      <c r="F709" s="761" t="s">
        <v>239</v>
      </c>
      <c r="G709" s="771" t="s">
        <v>18</v>
      </c>
      <c r="H709" s="771" t="s">
        <v>170</v>
      </c>
      <c r="I709" s="771" t="s">
        <v>171</v>
      </c>
      <c r="J709" s="771">
        <v>44266.0</v>
      </c>
      <c r="K709" s="774" t="s">
        <v>3802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6459</v>
      </c>
      <c r="C710" s="786" t="s">
        <v>3798</v>
      </c>
      <c r="D710" s="761" t="s">
        <v>6322</v>
      </c>
      <c r="E710" s="787">
        <v>20000.0</v>
      </c>
      <c r="F710" s="761" t="s">
        <v>6460</v>
      </c>
      <c r="G710" s="750" t="s">
        <v>18</v>
      </c>
      <c r="H710" s="829" t="s">
        <v>19</v>
      </c>
      <c r="I710" s="829" t="s">
        <v>250</v>
      </c>
      <c r="J710" s="830">
        <v>44287.0</v>
      </c>
      <c r="K710" s="778" t="s">
        <v>3806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6372</v>
      </c>
      <c r="C711" s="786" t="s">
        <v>3798</v>
      </c>
      <c r="D711" s="761" t="s">
        <v>2539</v>
      </c>
      <c r="E711" s="787">
        <v>114197.45</v>
      </c>
      <c r="F711" s="761" t="s">
        <v>6461</v>
      </c>
      <c r="G711" s="750" t="s">
        <v>18</v>
      </c>
      <c r="H711" s="829" t="s">
        <v>19</v>
      </c>
      <c r="I711" s="829" t="s">
        <v>250</v>
      </c>
      <c r="J711" s="830">
        <v>44298.0</v>
      </c>
      <c r="K711" s="761" t="s">
        <v>3814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3072</v>
      </c>
      <c r="C712" s="786" t="s">
        <v>2528</v>
      </c>
      <c r="D712" s="761" t="s">
        <v>6322</v>
      </c>
      <c r="E712" s="787">
        <v>35000.0</v>
      </c>
      <c r="F712" s="761" t="s">
        <v>3071</v>
      </c>
      <c r="G712" s="771" t="s">
        <v>18</v>
      </c>
      <c r="H712" s="771" t="s">
        <v>170</v>
      </c>
      <c r="I712" s="771" t="s">
        <v>171</v>
      </c>
      <c r="J712" s="771">
        <v>44295.0</v>
      </c>
      <c r="K712" s="771" t="s">
        <v>3812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6462</v>
      </c>
      <c r="C713" s="786" t="s">
        <v>3798</v>
      </c>
      <c r="D713" s="761" t="s">
        <v>6321</v>
      </c>
      <c r="E713" s="787">
        <v>130920.08</v>
      </c>
      <c r="F713" s="761" t="s">
        <v>4565</v>
      </c>
      <c r="G713" s="761" t="s">
        <v>18</v>
      </c>
      <c r="H713" s="761" t="s">
        <v>19</v>
      </c>
      <c r="I713" s="761" t="s">
        <v>250</v>
      </c>
      <c r="J713" s="771">
        <v>44252.0</v>
      </c>
      <c r="K713" s="761" t="s">
        <v>3818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6463</v>
      </c>
      <c r="C714" s="786" t="s">
        <v>3798</v>
      </c>
      <c r="D714" s="761" t="s">
        <v>6321</v>
      </c>
      <c r="E714" s="787">
        <v>98719.08</v>
      </c>
      <c r="F714" s="761" t="s">
        <v>4001</v>
      </c>
      <c r="G714" s="761" t="s">
        <v>2531</v>
      </c>
      <c r="H714" s="761" t="s">
        <v>29</v>
      </c>
      <c r="I714" s="761" t="s">
        <v>2531</v>
      </c>
      <c r="J714" s="771">
        <v>44390.0</v>
      </c>
      <c r="K714" s="761" t="s">
        <v>3806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3377</v>
      </c>
      <c r="C715" s="786" t="s">
        <v>2528</v>
      </c>
      <c r="D715" s="761" t="s">
        <v>6322</v>
      </c>
      <c r="E715" s="787">
        <v>59000.0</v>
      </c>
      <c r="F715" s="761" t="s">
        <v>2001</v>
      </c>
      <c r="G715" s="771" t="s">
        <v>18</v>
      </c>
      <c r="H715" s="771" t="s">
        <v>170</v>
      </c>
      <c r="I715" s="771" t="s">
        <v>171</v>
      </c>
      <c r="J715" s="771">
        <v>44280.0</v>
      </c>
      <c r="K715" s="771" t="s">
        <v>3806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2554</v>
      </c>
      <c r="C716" s="786" t="s">
        <v>2528</v>
      </c>
      <c r="D716" s="761" t="s">
        <v>2539</v>
      </c>
      <c r="E716" s="787">
        <v>95072.23</v>
      </c>
      <c r="F716" s="761" t="s">
        <v>2553</v>
      </c>
      <c r="G716" s="771" t="s">
        <v>2531</v>
      </c>
      <c r="H716" s="771" t="s">
        <v>29</v>
      </c>
      <c r="I716" s="771" t="s">
        <v>2544</v>
      </c>
      <c r="J716" s="771">
        <v>43780.0</v>
      </c>
      <c r="K716" s="771" t="s">
        <v>3814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2804</v>
      </c>
      <c r="C717" s="786" t="s">
        <v>2528</v>
      </c>
      <c r="D717" s="761" t="s">
        <v>2539</v>
      </c>
      <c r="E717" s="787">
        <v>287057.81</v>
      </c>
      <c r="F717" s="761" t="s">
        <v>2803</v>
      </c>
      <c r="G717" s="771" t="s">
        <v>18</v>
      </c>
      <c r="H717" s="771" t="s">
        <v>170</v>
      </c>
      <c r="I717" s="771" t="s">
        <v>191</v>
      </c>
      <c r="J717" s="771">
        <v>44393.0</v>
      </c>
      <c r="K717" s="771" t="s">
        <v>4325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6464</v>
      </c>
      <c r="C718" s="786" t="s">
        <v>3798</v>
      </c>
      <c r="D718" s="761" t="s">
        <v>6322</v>
      </c>
      <c r="E718" s="787">
        <v>15000.0</v>
      </c>
      <c r="F718" s="761" t="s">
        <v>2136</v>
      </c>
      <c r="G718" s="761" t="s">
        <v>18</v>
      </c>
      <c r="H718" s="761" t="s">
        <v>29</v>
      </c>
      <c r="I718" s="761" t="s">
        <v>2785</v>
      </c>
      <c r="J718" s="771">
        <v>44293.0</v>
      </c>
      <c r="K718" s="761" t="s">
        <v>3802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2871</v>
      </c>
      <c r="C719" s="786" t="s">
        <v>2528</v>
      </c>
      <c r="D719" s="761" t="s">
        <v>6322</v>
      </c>
      <c r="E719" s="787">
        <v>200000.0</v>
      </c>
      <c r="F719" s="761" t="s">
        <v>2870</v>
      </c>
      <c r="G719" s="771" t="s">
        <v>18</v>
      </c>
      <c r="H719" s="771" t="s">
        <v>170</v>
      </c>
      <c r="I719" s="771" t="s">
        <v>191</v>
      </c>
      <c r="J719" s="771">
        <v>44291.0</v>
      </c>
      <c r="K719" s="771" t="s">
        <v>3806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2550</v>
      </c>
      <c r="C720" s="786" t="s">
        <v>2528</v>
      </c>
      <c r="D720" s="761" t="s">
        <v>6322</v>
      </c>
      <c r="E720" s="787">
        <v>150000.0</v>
      </c>
      <c r="F720" s="761" t="s">
        <v>2549</v>
      </c>
      <c r="G720" s="771" t="s">
        <v>18</v>
      </c>
      <c r="H720" s="771" t="s">
        <v>170</v>
      </c>
      <c r="I720" s="771" t="s">
        <v>191</v>
      </c>
      <c r="J720" s="771">
        <v>44321.0</v>
      </c>
      <c r="K720" s="771" t="s">
        <v>3814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3303</v>
      </c>
      <c r="C721" s="786" t="s">
        <v>2528</v>
      </c>
      <c r="D721" s="761" t="s">
        <v>6322</v>
      </c>
      <c r="E721" s="787">
        <v>500000.0</v>
      </c>
      <c r="F721" s="761" t="s">
        <v>3302</v>
      </c>
      <c r="G721" s="771" t="s">
        <v>18</v>
      </c>
      <c r="H721" s="771" t="s">
        <v>170</v>
      </c>
      <c r="I721" s="771" t="s">
        <v>191</v>
      </c>
      <c r="J721" s="771">
        <v>44280.0</v>
      </c>
      <c r="K721" s="771" t="s">
        <v>3806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3393</v>
      </c>
      <c r="C722" s="786" t="s">
        <v>2528</v>
      </c>
      <c r="D722" s="761" t="s">
        <v>6322</v>
      </c>
      <c r="E722" s="787">
        <v>50000.0</v>
      </c>
      <c r="F722" s="761" t="s">
        <v>3392</v>
      </c>
      <c r="G722" s="771" t="s">
        <v>18</v>
      </c>
      <c r="H722" s="771" t="s">
        <v>170</v>
      </c>
      <c r="I722" s="771" t="s">
        <v>191</v>
      </c>
      <c r="J722" s="771">
        <v>44279.0</v>
      </c>
      <c r="K722" s="771" t="s">
        <v>3806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3072</v>
      </c>
      <c r="C723" s="786" t="s">
        <v>2528</v>
      </c>
      <c r="D723" s="761" t="s">
        <v>6322</v>
      </c>
      <c r="E723" s="787">
        <v>10000.0</v>
      </c>
      <c r="F723" s="761" t="s">
        <v>3071</v>
      </c>
      <c r="G723" s="771" t="s">
        <v>18</v>
      </c>
      <c r="H723" s="771" t="s">
        <v>170</v>
      </c>
      <c r="I723" s="771" t="s">
        <v>171</v>
      </c>
      <c r="J723" s="771">
        <v>44295.0</v>
      </c>
      <c r="K723" s="771" t="s">
        <v>3812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3488</v>
      </c>
      <c r="C724" s="786" t="s">
        <v>2528</v>
      </c>
      <c r="D724" s="761" t="s">
        <v>6322</v>
      </c>
      <c r="E724" s="787">
        <v>20000.0</v>
      </c>
      <c r="F724" s="761" t="s">
        <v>3487</v>
      </c>
      <c r="G724" s="771" t="s">
        <v>18</v>
      </c>
      <c r="H724" s="771" t="s">
        <v>170</v>
      </c>
      <c r="I724" s="771" t="s">
        <v>171</v>
      </c>
      <c r="J724" s="771">
        <v>44263.0</v>
      </c>
      <c r="K724" s="771" t="s">
        <v>3814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3422</v>
      </c>
      <c r="C725" s="786" t="s">
        <v>2528</v>
      </c>
      <c r="D725" s="761" t="s">
        <v>6322</v>
      </c>
      <c r="E725" s="787">
        <v>12000.0</v>
      </c>
      <c r="F725" s="761" t="s">
        <v>3421</v>
      </c>
      <c r="G725" s="771" t="s">
        <v>18</v>
      </c>
      <c r="H725" s="771" t="s">
        <v>170</v>
      </c>
      <c r="I725" s="771" t="s">
        <v>191</v>
      </c>
      <c r="J725" s="771">
        <v>44319.0</v>
      </c>
      <c r="K725" s="771" t="s">
        <v>3806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2828</v>
      </c>
      <c r="C726" s="786" t="s">
        <v>2528</v>
      </c>
      <c r="D726" s="761" t="s">
        <v>6322</v>
      </c>
      <c r="E726" s="787">
        <v>40000.0</v>
      </c>
      <c r="F726" s="761" t="s">
        <v>756</v>
      </c>
      <c r="G726" s="771" t="s">
        <v>18</v>
      </c>
      <c r="H726" s="771" t="s">
        <v>170</v>
      </c>
      <c r="I726" s="771" t="s">
        <v>171</v>
      </c>
      <c r="J726" s="771">
        <v>44321.0</v>
      </c>
      <c r="K726" s="771" t="s">
        <v>3806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6360</v>
      </c>
      <c r="C727" s="786" t="s">
        <v>3798</v>
      </c>
      <c r="D727" s="761" t="s">
        <v>6322</v>
      </c>
      <c r="E727" s="787">
        <v>5800.0</v>
      </c>
      <c r="F727" s="761" t="s">
        <v>5076</v>
      </c>
      <c r="G727" s="761" t="s">
        <v>95</v>
      </c>
      <c r="H727" s="761" t="s">
        <v>29</v>
      </c>
      <c r="I727" s="761" t="s">
        <v>4464</v>
      </c>
      <c r="J727" s="771">
        <v>44180.0</v>
      </c>
      <c r="K727" s="761" t="s">
        <v>3806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6394</v>
      </c>
      <c r="C728" s="786" t="s">
        <v>3798</v>
      </c>
      <c r="D728" s="761" t="s">
        <v>6322</v>
      </c>
      <c r="E728" s="787">
        <v>200000.0</v>
      </c>
      <c r="F728" s="799" t="s">
        <v>4029</v>
      </c>
      <c r="G728" s="750" t="s">
        <v>2531</v>
      </c>
      <c r="H728" s="829" t="s">
        <v>29</v>
      </c>
      <c r="I728" s="829" t="s">
        <v>2531</v>
      </c>
      <c r="J728" s="830">
        <v>44235.0</v>
      </c>
      <c r="K728" s="799" t="s">
        <v>3806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2666</v>
      </c>
      <c r="C729" s="786" t="s">
        <v>2528</v>
      </c>
      <c r="D729" s="761" t="s">
        <v>6322</v>
      </c>
      <c r="E729" s="787">
        <v>500.0</v>
      </c>
      <c r="F729" s="761" t="s">
        <v>352</v>
      </c>
      <c r="G729" s="771" t="s">
        <v>18</v>
      </c>
      <c r="H729" s="771" t="s">
        <v>170</v>
      </c>
      <c r="I729" s="771" t="s">
        <v>171</v>
      </c>
      <c r="J729" s="771">
        <v>44263.0</v>
      </c>
      <c r="K729" s="771" t="s">
        <v>3806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3197</v>
      </c>
      <c r="C730" s="786" t="s">
        <v>2528</v>
      </c>
      <c r="D730" s="761" t="s">
        <v>6322</v>
      </c>
      <c r="E730" s="787">
        <v>10000.0</v>
      </c>
      <c r="F730" s="761" t="s">
        <v>3196</v>
      </c>
      <c r="G730" s="771" t="s">
        <v>18</v>
      </c>
      <c r="H730" s="771" t="s">
        <v>170</v>
      </c>
      <c r="I730" s="771" t="s">
        <v>191</v>
      </c>
      <c r="J730" s="771">
        <v>44322.0</v>
      </c>
      <c r="K730" s="771" t="s">
        <v>3806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2963</v>
      </c>
      <c r="C731" s="786" t="s">
        <v>2528</v>
      </c>
      <c r="D731" s="761" t="s">
        <v>6322</v>
      </c>
      <c r="E731" s="787">
        <v>25000.0</v>
      </c>
      <c r="F731" s="761" t="s">
        <v>2962</v>
      </c>
      <c r="G731" s="771" t="s">
        <v>2531</v>
      </c>
      <c r="H731" s="771" t="s">
        <v>29</v>
      </c>
      <c r="I731" s="771" t="s">
        <v>2532</v>
      </c>
      <c r="J731" s="771">
        <v>43703.0</v>
      </c>
      <c r="K731" s="771" t="s">
        <v>4184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3497</v>
      </c>
      <c r="C732" s="786" t="s">
        <v>2528</v>
      </c>
      <c r="D732" s="761" t="s">
        <v>6322</v>
      </c>
      <c r="E732" s="787">
        <v>6000.0</v>
      </c>
      <c r="F732" s="761" t="s">
        <v>3496</v>
      </c>
      <c r="G732" s="771" t="s">
        <v>2531</v>
      </c>
      <c r="H732" s="771" t="s">
        <v>29</v>
      </c>
      <c r="I732" s="771" t="s">
        <v>2532</v>
      </c>
      <c r="J732" s="771">
        <v>43717.0</v>
      </c>
      <c r="K732" s="771" t="s">
        <v>4184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3022</v>
      </c>
      <c r="C733" s="786" t="s">
        <v>2528</v>
      </c>
      <c r="D733" s="761" t="s">
        <v>6322</v>
      </c>
      <c r="E733" s="787">
        <v>12000.0</v>
      </c>
      <c r="F733" s="761" t="s">
        <v>3021</v>
      </c>
      <c r="G733" s="771" t="s">
        <v>2531</v>
      </c>
      <c r="H733" s="771" t="s">
        <v>29</v>
      </c>
      <c r="I733" s="771" t="s">
        <v>2532</v>
      </c>
      <c r="J733" s="771">
        <v>43605.0</v>
      </c>
      <c r="K733" s="771" t="s">
        <v>3814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2636</v>
      </c>
      <c r="C734" s="786" t="s">
        <v>2528</v>
      </c>
      <c r="D734" s="761" t="s">
        <v>6322</v>
      </c>
      <c r="E734" s="787">
        <v>100000.0</v>
      </c>
      <c r="F734" s="761" t="s">
        <v>2635</v>
      </c>
      <c r="G734" s="771" t="s">
        <v>2531</v>
      </c>
      <c r="H734" s="771" t="s">
        <v>29</v>
      </c>
      <c r="I734" s="771" t="s">
        <v>2532</v>
      </c>
      <c r="J734" s="771">
        <v>43867.0</v>
      </c>
      <c r="K734" s="771" t="s">
        <v>3806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3488</v>
      </c>
      <c r="C735" s="786" t="s">
        <v>2528</v>
      </c>
      <c r="D735" s="761" t="s">
        <v>6322</v>
      </c>
      <c r="E735" s="787">
        <v>20000.0</v>
      </c>
      <c r="F735" s="761" t="s">
        <v>3487</v>
      </c>
      <c r="G735" s="771" t="s">
        <v>18</v>
      </c>
      <c r="H735" s="771" t="s">
        <v>170</v>
      </c>
      <c r="I735" s="771" t="s">
        <v>171</v>
      </c>
      <c r="J735" s="771">
        <v>44263.0</v>
      </c>
      <c r="K735" s="771" t="s">
        <v>3814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3390</v>
      </c>
      <c r="C736" s="786" t="s">
        <v>2528</v>
      </c>
      <c r="D736" s="761" t="s">
        <v>6322</v>
      </c>
      <c r="E736" s="787">
        <v>4000.0</v>
      </c>
      <c r="F736" s="761" t="s">
        <v>3389</v>
      </c>
      <c r="G736" s="771" t="s">
        <v>2531</v>
      </c>
      <c r="H736" s="771" t="s">
        <v>29</v>
      </c>
      <c r="I736" s="771" t="s">
        <v>2532</v>
      </c>
      <c r="J736" s="771">
        <v>43894.0</v>
      </c>
      <c r="K736" s="771" t="s">
        <v>3814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6396</v>
      </c>
      <c r="C737" s="786" t="s">
        <v>3798</v>
      </c>
      <c r="D737" s="761" t="s">
        <v>6321</v>
      </c>
      <c r="E737" s="787">
        <v>165996.78</v>
      </c>
      <c r="F737" s="761" t="s">
        <v>4715</v>
      </c>
      <c r="G737" s="761" t="s">
        <v>95</v>
      </c>
      <c r="H737" s="761" t="s">
        <v>29</v>
      </c>
      <c r="I737" s="807" t="s">
        <v>4716</v>
      </c>
      <c r="J737" s="771">
        <v>44130.0</v>
      </c>
      <c r="K737" s="778" t="s">
        <v>3806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6436</v>
      </c>
      <c r="C738" s="786" t="s">
        <v>3798</v>
      </c>
      <c r="D738" s="761" t="s">
        <v>6321</v>
      </c>
      <c r="E738" s="787">
        <v>2049.55</v>
      </c>
      <c r="F738" s="761" t="s">
        <v>4254</v>
      </c>
      <c r="G738" s="761" t="s">
        <v>95</v>
      </c>
      <c r="H738" s="761" t="s">
        <v>29</v>
      </c>
      <c r="I738" s="761" t="s">
        <v>3856</v>
      </c>
      <c r="J738" s="771">
        <v>44075.0</v>
      </c>
      <c r="K738" s="761" t="s">
        <v>3802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3798</v>
      </c>
      <c r="D739" s="761" t="s">
        <v>6322</v>
      </c>
      <c r="E739" s="787">
        <v>24469.7</v>
      </c>
      <c r="F739" s="761" t="s">
        <v>4767</v>
      </c>
      <c r="G739" s="771" t="s">
        <v>18</v>
      </c>
      <c r="H739" s="771" t="s">
        <v>19</v>
      </c>
      <c r="I739" s="771" t="s">
        <v>4130</v>
      </c>
      <c r="J739" s="771">
        <v>44487.0</v>
      </c>
      <c r="K739" s="771" t="s">
        <v>3806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3040</v>
      </c>
      <c r="C740" s="786" t="s">
        <v>2528</v>
      </c>
      <c r="D740" s="761" t="s">
        <v>6322</v>
      </c>
      <c r="E740" s="787">
        <v>10000.0</v>
      </c>
      <c r="F740" s="761" t="s">
        <v>3039</v>
      </c>
      <c r="G740" s="771" t="s">
        <v>18</v>
      </c>
      <c r="H740" s="771" t="s">
        <v>170</v>
      </c>
      <c r="I740" s="771" t="s">
        <v>2616</v>
      </c>
      <c r="J740" s="771">
        <v>44266.0</v>
      </c>
      <c r="K740" s="771" t="s">
        <v>3814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6449</v>
      </c>
      <c r="C741" s="786" t="s">
        <v>3798</v>
      </c>
      <c r="D741" s="761" t="s">
        <v>6321</v>
      </c>
      <c r="E741" s="787">
        <v>79069.9</v>
      </c>
      <c r="F741" s="761" t="s">
        <v>3334</v>
      </c>
      <c r="G741" s="761" t="s">
        <v>2531</v>
      </c>
      <c r="H741" s="761" t="s">
        <v>29</v>
      </c>
      <c r="I741" s="761" t="s">
        <v>2531</v>
      </c>
      <c r="J741" s="771">
        <v>44151.0</v>
      </c>
      <c r="K741" s="761" t="s">
        <v>3806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3075</v>
      </c>
      <c r="C742" s="786" t="s">
        <v>2528</v>
      </c>
      <c r="D742" s="761" t="s">
        <v>6322</v>
      </c>
      <c r="E742" s="787">
        <v>104000.0</v>
      </c>
      <c r="F742" s="761" t="s">
        <v>3074</v>
      </c>
      <c r="G742" s="771" t="s">
        <v>18</v>
      </c>
      <c r="H742" s="771" t="s">
        <v>170</v>
      </c>
      <c r="I742" s="771" t="s">
        <v>171</v>
      </c>
      <c r="J742" s="771">
        <v>44263.0</v>
      </c>
      <c r="K742" s="771" t="s">
        <v>3806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6465</v>
      </c>
      <c r="C743" s="786" t="s">
        <v>3798</v>
      </c>
      <c r="D743" s="761" t="s">
        <v>2539</v>
      </c>
      <c r="E743" s="787">
        <v>47268.23</v>
      </c>
      <c r="F743" s="761" t="s">
        <v>4796</v>
      </c>
      <c r="G743" s="761" t="s">
        <v>2531</v>
      </c>
      <c r="H743" s="761" t="s">
        <v>29</v>
      </c>
      <c r="I743" s="761" t="s">
        <v>2531</v>
      </c>
      <c r="J743" s="771">
        <v>44734.0</v>
      </c>
      <c r="K743" s="761" t="s">
        <v>3806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6348</v>
      </c>
      <c r="C744" s="786" t="s">
        <v>3798</v>
      </c>
      <c r="D744" s="761" t="s">
        <v>6322</v>
      </c>
      <c r="E744" s="787">
        <v>5000.0</v>
      </c>
      <c r="F744" s="761" t="s">
        <v>3860</v>
      </c>
      <c r="G744" s="761" t="s">
        <v>2531</v>
      </c>
      <c r="H744" s="761" t="s">
        <v>29</v>
      </c>
      <c r="I744" s="761" t="s">
        <v>2531</v>
      </c>
      <c r="J744" s="771">
        <v>44180.0</v>
      </c>
      <c r="K744" s="761" t="s">
        <v>3806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3072</v>
      </c>
      <c r="C745" s="786" t="s">
        <v>2528</v>
      </c>
      <c r="D745" s="761" t="s">
        <v>6322</v>
      </c>
      <c r="E745" s="787">
        <v>5000.0</v>
      </c>
      <c r="F745" s="761" t="s">
        <v>3071</v>
      </c>
      <c r="G745" s="771" t="s">
        <v>18</v>
      </c>
      <c r="H745" s="771" t="s">
        <v>170</v>
      </c>
      <c r="I745" s="771" t="s">
        <v>171</v>
      </c>
      <c r="J745" s="771">
        <v>44295.0</v>
      </c>
      <c r="K745" s="771" t="s">
        <v>3812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6344</v>
      </c>
      <c r="C746" s="786" t="s">
        <v>3798</v>
      </c>
      <c r="D746" s="761" t="s">
        <v>6322</v>
      </c>
      <c r="E746" s="787">
        <v>5000.0</v>
      </c>
      <c r="F746" s="761" t="s">
        <v>6466</v>
      </c>
      <c r="G746" s="750" t="s">
        <v>95</v>
      </c>
      <c r="H746" s="829" t="s">
        <v>29</v>
      </c>
      <c r="I746" s="829" t="s">
        <v>3865</v>
      </c>
      <c r="J746" s="830">
        <v>44263.0</v>
      </c>
      <c r="K746" s="761" t="s">
        <v>3806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6467</v>
      </c>
      <c r="C747" s="786" t="s">
        <v>3798</v>
      </c>
      <c r="D747" s="761" t="s">
        <v>6321</v>
      </c>
      <c r="E747" s="787">
        <v>110068.61</v>
      </c>
      <c r="F747" s="761" t="s">
        <v>4898</v>
      </c>
      <c r="G747" s="761" t="s">
        <v>18</v>
      </c>
      <c r="H747" s="761" t="s">
        <v>19</v>
      </c>
      <c r="I747" s="761" t="s">
        <v>250</v>
      </c>
      <c r="J747" s="771">
        <v>44369.0</v>
      </c>
      <c r="K747" s="761" t="s">
        <v>3818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3106</v>
      </c>
      <c r="C748" s="786" t="s">
        <v>2528</v>
      </c>
      <c r="D748" s="761" t="s">
        <v>6322</v>
      </c>
      <c r="E748" s="787">
        <v>114749.72</v>
      </c>
      <c r="F748" s="761" t="s">
        <v>3105</v>
      </c>
      <c r="G748" s="771" t="s">
        <v>18</v>
      </c>
      <c r="H748" s="771" t="s">
        <v>170</v>
      </c>
      <c r="I748" s="771" t="s">
        <v>191</v>
      </c>
      <c r="J748" s="771">
        <v>44321.0</v>
      </c>
      <c r="K748" s="771" t="s">
        <v>3802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3393</v>
      </c>
      <c r="C749" s="786" t="s">
        <v>2528</v>
      </c>
      <c r="D749" s="761" t="s">
        <v>6322</v>
      </c>
      <c r="E749" s="787">
        <v>30000.0</v>
      </c>
      <c r="F749" s="761" t="s">
        <v>3392</v>
      </c>
      <c r="G749" s="771" t="s">
        <v>18</v>
      </c>
      <c r="H749" s="771" t="s">
        <v>170</v>
      </c>
      <c r="I749" s="771" t="s">
        <v>191</v>
      </c>
      <c r="J749" s="771">
        <v>44279.0</v>
      </c>
      <c r="K749" s="771" t="s">
        <v>3806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2775</v>
      </c>
      <c r="C750" s="786" t="s">
        <v>2528</v>
      </c>
      <c r="D750" s="761" t="s">
        <v>6321</v>
      </c>
      <c r="E750" s="787">
        <v>240263.39</v>
      </c>
      <c r="F750" s="761" t="s">
        <v>2774</v>
      </c>
      <c r="G750" s="771" t="s">
        <v>2531</v>
      </c>
      <c r="H750" s="771" t="s">
        <v>29</v>
      </c>
      <c r="I750" s="771" t="s">
        <v>2532</v>
      </c>
      <c r="J750" s="771">
        <v>43822.0</v>
      </c>
      <c r="K750" s="771" t="s">
        <v>3814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3022</v>
      </c>
      <c r="C751" s="786" t="s">
        <v>2528</v>
      </c>
      <c r="D751" s="761" t="s">
        <v>6322</v>
      </c>
      <c r="E751" s="787">
        <v>5000.0</v>
      </c>
      <c r="F751" s="761" t="s">
        <v>3021</v>
      </c>
      <c r="G751" s="771" t="s">
        <v>2531</v>
      </c>
      <c r="H751" s="771" t="s">
        <v>29</v>
      </c>
      <c r="I751" s="771" t="s">
        <v>2532</v>
      </c>
      <c r="J751" s="771">
        <v>43605.0</v>
      </c>
      <c r="K751" s="771" t="s">
        <v>3814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3029</v>
      </c>
      <c r="C752" s="786" t="s">
        <v>2528</v>
      </c>
      <c r="D752" s="761" t="s">
        <v>6322</v>
      </c>
      <c r="E752" s="787">
        <v>5000.0</v>
      </c>
      <c r="F752" s="761" t="s">
        <v>1228</v>
      </c>
      <c r="G752" s="771" t="s">
        <v>18</v>
      </c>
      <c r="H752" s="771" t="s">
        <v>170</v>
      </c>
      <c r="I752" s="771" t="s">
        <v>171</v>
      </c>
      <c r="J752" s="771">
        <v>44280.0</v>
      </c>
      <c r="K752" s="771" t="s">
        <v>3812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2636</v>
      </c>
      <c r="C753" s="786" t="s">
        <v>2528</v>
      </c>
      <c r="D753" s="761" t="s">
        <v>6321</v>
      </c>
      <c r="E753" s="787">
        <v>840387.52</v>
      </c>
      <c r="F753" s="761" t="s">
        <v>2635</v>
      </c>
      <c r="G753" s="771" t="s">
        <v>2531</v>
      </c>
      <c r="H753" s="771" t="s">
        <v>29</v>
      </c>
      <c r="I753" s="771" t="s">
        <v>2532</v>
      </c>
      <c r="J753" s="771">
        <v>43867.0</v>
      </c>
      <c r="K753" s="771" t="s">
        <v>3806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2780</v>
      </c>
      <c r="C754" s="786" t="s">
        <v>2528</v>
      </c>
      <c r="D754" s="761" t="s">
        <v>6322</v>
      </c>
      <c r="E754" s="787">
        <v>40000.0</v>
      </c>
      <c r="F754" s="761" t="s">
        <v>638</v>
      </c>
      <c r="G754" s="771" t="s">
        <v>18</v>
      </c>
      <c r="H754" s="771" t="s">
        <v>170</v>
      </c>
      <c r="I754" s="771" t="s">
        <v>171</v>
      </c>
      <c r="J754" s="771">
        <v>44280.0</v>
      </c>
      <c r="K754" s="771" t="s">
        <v>3806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6468</v>
      </c>
      <c r="C755" s="786" t="s">
        <v>3798</v>
      </c>
      <c r="D755" s="761" t="s">
        <v>2539</v>
      </c>
      <c r="E755" s="787">
        <v>368899.52</v>
      </c>
      <c r="F755" s="761" t="s">
        <v>4807</v>
      </c>
      <c r="G755" s="761" t="s">
        <v>18</v>
      </c>
      <c r="H755" s="761" t="s">
        <v>19</v>
      </c>
      <c r="I755" s="761" t="s">
        <v>250</v>
      </c>
      <c r="J755" s="771">
        <v>44251.0</v>
      </c>
      <c r="K755" s="761" t="s">
        <v>3806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3488</v>
      </c>
      <c r="C756" s="786" t="s">
        <v>2528</v>
      </c>
      <c r="D756" s="761" t="s">
        <v>6322</v>
      </c>
      <c r="E756" s="787">
        <v>30000.0</v>
      </c>
      <c r="F756" s="761" t="s">
        <v>3487</v>
      </c>
      <c r="G756" s="771" t="s">
        <v>18</v>
      </c>
      <c r="H756" s="771" t="s">
        <v>170</v>
      </c>
      <c r="I756" s="771" t="s">
        <v>171</v>
      </c>
      <c r="J756" s="771">
        <v>44263.0</v>
      </c>
      <c r="K756" s="771" t="s">
        <v>3814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3207</v>
      </c>
      <c r="C757" s="786" t="s">
        <v>2528</v>
      </c>
      <c r="D757" s="761" t="s">
        <v>6322</v>
      </c>
      <c r="E757" s="787">
        <v>40000.0</v>
      </c>
      <c r="F757" s="761" t="s">
        <v>3206</v>
      </c>
      <c r="G757" s="771" t="s">
        <v>18</v>
      </c>
      <c r="H757" s="771" t="s">
        <v>170</v>
      </c>
      <c r="I757" s="771" t="s">
        <v>171</v>
      </c>
      <c r="J757" s="771">
        <v>44323.0</v>
      </c>
      <c r="K757" s="771" t="s">
        <v>3847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2609</v>
      </c>
      <c r="C758" s="786" t="s">
        <v>2528</v>
      </c>
      <c r="D758" s="761" t="s">
        <v>6322</v>
      </c>
      <c r="E758" s="787">
        <v>100000.0</v>
      </c>
      <c r="F758" s="761" t="s">
        <v>239</v>
      </c>
      <c r="G758" s="771" t="s">
        <v>18</v>
      </c>
      <c r="H758" s="771" t="s">
        <v>170</v>
      </c>
      <c r="I758" s="771" t="s">
        <v>171</v>
      </c>
      <c r="J758" s="771">
        <v>44266.0</v>
      </c>
      <c r="K758" s="771" t="s">
        <v>3802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3022</v>
      </c>
      <c r="C759" s="786" t="s">
        <v>2528</v>
      </c>
      <c r="D759" s="761" t="s">
        <v>6322</v>
      </c>
      <c r="E759" s="787">
        <v>14000.0</v>
      </c>
      <c r="F759" s="761" t="s">
        <v>3021</v>
      </c>
      <c r="G759" s="771" t="s">
        <v>2531</v>
      </c>
      <c r="H759" s="771" t="s">
        <v>29</v>
      </c>
      <c r="I759" s="771" t="s">
        <v>2532</v>
      </c>
      <c r="J759" s="771">
        <v>43605.0</v>
      </c>
      <c r="K759" s="771" t="s">
        <v>3814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3497</v>
      </c>
      <c r="C760" s="786" t="s">
        <v>2528</v>
      </c>
      <c r="D760" s="761" t="s">
        <v>6322</v>
      </c>
      <c r="E760" s="787">
        <v>5000.0</v>
      </c>
      <c r="F760" s="761" t="s">
        <v>3496</v>
      </c>
      <c r="G760" s="771" t="s">
        <v>2531</v>
      </c>
      <c r="H760" s="771" t="s">
        <v>29</v>
      </c>
      <c r="I760" s="771" t="s">
        <v>2532</v>
      </c>
      <c r="J760" s="771">
        <v>43717.0</v>
      </c>
      <c r="K760" s="771" t="s">
        <v>4184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6469</v>
      </c>
      <c r="C761" s="786" t="s">
        <v>3798</v>
      </c>
      <c r="D761" s="761" t="s">
        <v>6321</v>
      </c>
      <c r="E761" s="787">
        <v>97410.24</v>
      </c>
      <c r="F761" s="761" t="s">
        <v>6470</v>
      </c>
      <c r="G761" s="761" t="s">
        <v>18</v>
      </c>
      <c r="H761" s="761" t="s">
        <v>29</v>
      </c>
      <c r="I761" s="761" t="s">
        <v>3688</v>
      </c>
      <c r="J761" s="771">
        <v>44354.0</v>
      </c>
      <c r="K761" s="761" t="s">
        <v>3818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3488</v>
      </c>
      <c r="C762" s="786" t="s">
        <v>2528</v>
      </c>
      <c r="D762" s="761" t="s">
        <v>6322</v>
      </c>
      <c r="E762" s="787" t="s">
        <v>6471</v>
      </c>
      <c r="F762" s="761" t="s">
        <v>3487</v>
      </c>
      <c r="G762" s="771" t="s">
        <v>18</v>
      </c>
      <c r="H762" s="771" t="s">
        <v>170</v>
      </c>
      <c r="I762" s="771" t="s">
        <v>171</v>
      </c>
      <c r="J762" s="771">
        <v>44263.0</v>
      </c>
      <c r="K762" s="771" t="s">
        <v>3814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2900</v>
      </c>
      <c r="C763" s="786" t="s">
        <v>2528</v>
      </c>
      <c r="D763" s="761" t="s">
        <v>2539</v>
      </c>
      <c r="E763" s="834">
        <v>648751.76</v>
      </c>
      <c r="F763" s="761" t="s">
        <v>2899</v>
      </c>
      <c r="G763" s="771" t="s">
        <v>18</v>
      </c>
      <c r="H763" s="771" t="s">
        <v>170</v>
      </c>
      <c r="I763" s="771" t="s">
        <v>171</v>
      </c>
      <c r="J763" s="771">
        <v>44280.0</v>
      </c>
      <c r="K763" s="771" t="s">
        <v>3802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3519</v>
      </c>
      <c r="C764" s="786" t="s">
        <v>2528</v>
      </c>
      <c r="D764" s="761" t="s">
        <v>2539</v>
      </c>
      <c r="E764" s="817">
        <v>146875.19</v>
      </c>
      <c r="F764" s="761" t="s">
        <v>3518</v>
      </c>
      <c r="G764" s="771" t="s">
        <v>18</v>
      </c>
      <c r="H764" s="771" t="s">
        <v>170</v>
      </c>
      <c r="I764" s="771" t="s">
        <v>191</v>
      </c>
      <c r="J764" s="771">
        <v>44340.0</v>
      </c>
      <c r="K764" s="771" t="s">
        <v>3814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2871</v>
      </c>
      <c r="C765" s="786" t="s">
        <v>2528</v>
      </c>
      <c r="D765" s="761" t="s">
        <v>6322</v>
      </c>
      <c r="E765" s="787" t="s">
        <v>6472</v>
      </c>
      <c r="F765" s="761" t="s">
        <v>2870</v>
      </c>
      <c r="G765" s="771" t="s">
        <v>18</v>
      </c>
      <c r="H765" s="771" t="s">
        <v>170</v>
      </c>
      <c r="I765" s="771" t="s">
        <v>191</v>
      </c>
      <c r="J765" s="771">
        <v>44291.0</v>
      </c>
      <c r="K765" s="771" t="s">
        <v>3806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2550</v>
      </c>
      <c r="C766" s="786" t="s">
        <v>2528</v>
      </c>
      <c r="D766" s="761" t="s">
        <v>6322</v>
      </c>
      <c r="E766" s="787" t="s">
        <v>6473</v>
      </c>
      <c r="F766" s="761" t="s">
        <v>2549</v>
      </c>
      <c r="G766" s="771" t="s">
        <v>18</v>
      </c>
      <c r="H766" s="771" t="s">
        <v>170</v>
      </c>
      <c r="I766" s="771" t="s">
        <v>191</v>
      </c>
      <c r="J766" s="771">
        <v>44321.0</v>
      </c>
      <c r="K766" s="771" t="s">
        <v>3814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2893</v>
      </c>
      <c r="C767" s="786" t="s">
        <v>2528</v>
      </c>
      <c r="D767" s="761" t="s">
        <v>6322</v>
      </c>
      <c r="E767" s="787" t="s">
        <v>6474</v>
      </c>
      <c r="F767" s="761" t="s">
        <v>2892</v>
      </c>
      <c r="G767" s="771" t="s">
        <v>18</v>
      </c>
      <c r="H767" s="771" t="s">
        <v>170</v>
      </c>
      <c r="I767" s="771" t="s">
        <v>191</v>
      </c>
      <c r="J767" s="771">
        <v>44280.0</v>
      </c>
      <c r="K767" s="771" t="s">
        <v>3802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3692</v>
      </c>
      <c r="C768" s="786" t="s">
        <v>3613</v>
      </c>
      <c r="D768" s="761" t="s">
        <v>6321</v>
      </c>
      <c r="E768" s="787">
        <v>151280.2</v>
      </c>
      <c r="F768" s="761" t="s">
        <v>3691</v>
      </c>
      <c r="G768" s="771" t="s">
        <v>18</v>
      </c>
      <c r="H768" s="771" t="s">
        <v>29</v>
      </c>
      <c r="I768" s="771" t="s">
        <v>3658</v>
      </c>
      <c r="J768" s="771">
        <v>43731.0</v>
      </c>
      <c r="K768" s="771" t="s">
        <v>3802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3488</v>
      </c>
      <c r="C769" s="786" t="s">
        <v>2528</v>
      </c>
      <c r="D769" s="761" t="s">
        <v>6322</v>
      </c>
      <c r="E769" s="787" t="s">
        <v>6475</v>
      </c>
      <c r="F769" s="761" t="s">
        <v>3487</v>
      </c>
      <c r="G769" s="771" t="s">
        <v>18</v>
      </c>
      <c r="H769" s="771" t="s">
        <v>170</v>
      </c>
      <c r="I769" s="771" t="s">
        <v>171</v>
      </c>
      <c r="J769" s="771">
        <v>44263.0</v>
      </c>
      <c r="K769" s="771" t="s">
        <v>3814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3637</v>
      </c>
      <c r="C770" s="786" t="s">
        <v>3613</v>
      </c>
      <c r="D770" s="761" t="s">
        <v>6322</v>
      </c>
      <c r="E770" s="787">
        <v>8500.0</v>
      </c>
      <c r="F770" s="761" t="s">
        <v>3636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3806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3072</v>
      </c>
      <c r="C771" s="786" t="s">
        <v>2528</v>
      </c>
      <c r="D771" s="761" t="s">
        <v>6322</v>
      </c>
      <c r="E771" s="787" t="s">
        <v>6476</v>
      </c>
      <c r="F771" s="761" t="s">
        <v>3071</v>
      </c>
      <c r="G771" s="771" t="s">
        <v>18</v>
      </c>
      <c r="H771" s="771" t="s">
        <v>170</v>
      </c>
      <c r="I771" s="771" t="s">
        <v>171</v>
      </c>
      <c r="J771" s="771">
        <v>44295.0</v>
      </c>
      <c r="K771" s="771" t="s">
        <v>3812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3422</v>
      </c>
      <c r="C772" s="786" t="s">
        <v>2528</v>
      </c>
      <c r="D772" s="761" t="s">
        <v>6322</v>
      </c>
      <c r="E772" s="787" t="s">
        <v>6476</v>
      </c>
      <c r="F772" s="761" t="s">
        <v>3421</v>
      </c>
      <c r="G772" s="771" t="s">
        <v>18</v>
      </c>
      <c r="H772" s="771" t="s">
        <v>170</v>
      </c>
      <c r="I772" s="771" t="s">
        <v>191</v>
      </c>
      <c r="J772" s="771">
        <v>44319.0</v>
      </c>
      <c r="K772" s="771" t="s">
        <v>3806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3665</v>
      </c>
      <c r="C773" s="786" t="s">
        <v>3613</v>
      </c>
      <c r="D773" s="761" t="s">
        <v>2539</v>
      </c>
      <c r="E773" s="787">
        <v>9354.08</v>
      </c>
      <c r="F773" s="761" t="s">
        <v>3664</v>
      </c>
      <c r="G773" s="771" t="s">
        <v>18</v>
      </c>
      <c r="H773" s="771" t="s">
        <v>29</v>
      </c>
      <c r="I773" s="771" t="s">
        <v>3666</v>
      </c>
      <c r="J773" s="771">
        <v>43718.0</v>
      </c>
      <c r="K773" s="771" t="s">
        <v>3814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3197</v>
      </c>
      <c r="C774" s="786" t="s">
        <v>2528</v>
      </c>
      <c r="D774" s="761" t="s">
        <v>6322</v>
      </c>
      <c r="E774" s="787">
        <v>3000.0</v>
      </c>
      <c r="F774" s="761" t="s">
        <v>3196</v>
      </c>
      <c r="G774" s="771" t="s">
        <v>18</v>
      </c>
      <c r="H774" s="771" t="s">
        <v>170</v>
      </c>
      <c r="I774" s="771" t="s">
        <v>191</v>
      </c>
      <c r="J774" s="771">
        <v>44322.0</v>
      </c>
      <c r="K774" s="771" t="s">
        <v>3806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6477</v>
      </c>
      <c r="C775" s="786" t="s">
        <v>3798</v>
      </c>
      <c r="D775" s="761" t="s">
        <v>6321</v>
      </c>
      <c r="E775" s="787">
        <v>659874.72</v>
      </c>
      <c r="F775" s="761" t="s">
        <v>4836</v>
      </c>
      <c r="G775" s="761" t="s">
        <v>95</v>
      </c>
      <c r="H775" s="761" t="s">
        <v>29</v>
      </c>
      <c r="I775" s="761" t="s">
        <v>3971</v>
      </c>
      <c r="J775" s="771">
        <v>44005.0</v>
      </c>
      <c r="K775" s="761" t="s">
        <v>3802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3704</v>
      </c>
      <c r="C776" s="786" t="s">
        <v>3613</v>
      </c>
      <c r="D776" s="761" t="s">
        <v>6321</v>
      </c>
      <c r="E776" s="787">
        <v>147515.9</v>
      </c>
      <c r="F776" s="761" t="s">
        <v>3703</v>
      </c>
      <c r="G776" s="771" t="s">
        <v>18</v>
      </c>
      <c r="H776" s="771" t="s">
        <v>29</v>
      </c>
      <c r="I776" s="771" t="s">
        <v>2785</v>
      </c>
      <c r="J776" s="771">
        <v>43873.0</v>
      </c>
      <c r="K776" s="771" t="s">
        <v>3802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2883</v>
      </c>
      <c r="C777" s="786" t="s">
        <v>2528</v>
      </c>
      <c r="D777" s="761" t="s">
        <v>6322</v>
      </c>
      <c r="E777" s="787">
        <v>80000.0</v>
      </c>
      <c r="F777" s="761" t="s">
        <v>2882</v>
      </c>
      <c r="G777" s="771" t="s">
        <v>18</v>
      </c>
      <c r="H777" s="771" t="s">
        <v>170</v>
      </c>
      <c r="I777" s="771" t="s">
        <v>191</v>
      </c>
      <c r="J777" s="771">
        <v>44298.0</v>
      </c>
      <c r="K777" s="771" t="s">
        <v>3806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3390</v>
      </c>
      <c r="C778" s="786" t="s">
        <v>2528</v>
      </c>
      <c r="D778" s="761" t="s">
        <v>6322</v>
      </c>
      <c r="E778" s="787">
        <v>5000.0</v>
      </c>
      <c r="F778" s="761" t="s">
        <v>3389</v>
      </c>
      <c r="G778" s="771" t="s">
        <v>2531</v>
      </c>
      <c r="H778" s="771" t="s">
        <v>29</v>
      </c>
      <c r="I778" s="771" t="s">
        <v>2532</v>
      </c>
      <c r="J778" s="771">
        <v>43894.0</v>
      </c>
      <c r="K778" s="771" t="s">
        <v>3814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2883</v>
      </c>
      <c r="C779" s="786" t="s">
        <v>2528</v>
      </c>
      <c r="D779" s="761" t="s">
        <v>6321</v>
      </c>
      <c r="E779" s="787">
        <v>181959.12</v>
      </c>
      <c r="F779" s="761" t="s">
        <v>2882</v>
      </c>
      <c r="G779" s="771" t="s">
        <v>18</v>
      </c>
      <c r="H779" s="771" t="s">
        <v>170</v>
      </c>
      <c r="I779" s="771" t="s">
        <v>191</v>
      </c>
      <c r="J779" s="771">
        <v>44298.0</v>
      </c>
      <c r="K779" s="771" t="s">
        <v>3806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6478</v>
      </c>
      <c r="C780" s="786" t="s">
        <v>3798</v>
      </c>
      <c r="D780" s="761" t="s">
        <v>6322</v>
      </c>
      <c r="E780" s="787">
        <v>50000.0</v>
      </c>
      <c r="F780" s="761" t="s">
        <v>3950</v>
      </c>
      <c r="G780" s="761" t="s">
        <v>18</v>
      </c>
      <c r="H780" s="761" t="s">
        <v>29</v>
      </c>
      <c r="I780" s="761" t="s">
        <v>3951</v>
      </c>
      <c r="J780" s="771">
        <v>44061.0</v>
      </c>
      <c r="K780" s="761" t="s">
        <v>3806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3072</v>
      </c>
      <c r="C781" s="786" t="s">
        <v>2528</v>
      </c>
      <c r="D781" s="761" t="s">
        <v>6322</v>
      </c>
      <c r="E781" s="787">
        <v>10000.0</v>
      </c>
      <c r="F781" s="761" t="s">
        <v>3071</v>
      </c>
      <c r="G781" s="771" t="s">
        <v>18</v>
      </c>
      <c r="H781" s="771" t="s">
        <v>170</v>
      </c>
      <c r="I781" s="771" t="s">
        <v>171</v>
      </c>
      <c r="J781" s="771">
        <v>44295.0</v>
      </c>
      <c r="K781" s="771" t="s">
        <v>3812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3088</v>
      </c>
      <c r="C782" s="786" t="s">
        <v>2528</v>
      </c>
      <c r="D782" s="761" t="s">
        <v>6322</v>
      </c>
      <c r="E782" s="787">
        <v>15000.0</v>
      </c>
      <c r="F782" s="761" t="s">
        <v>3087</v>
      </c>
      <c r="G782" s="771" t="s">
        <v>18</v>
      </c>
      <c r="H782" s="771" t="s">
        <v>170</v>
      </c>
      <c r="I782" s="771" t="s">
        <v>191</v>
      </c>
      <c r="J782" s="771">
        <v>44333.0</v>
      </c>
      <c r="K782" s="771" t="s">
        <v>3814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6479</v>
      </c>
      <c r="C783" s="786" t="s">
        <v>3798</v>
      </c>
      <c r="D783" s="761" t="s">
        <v>6321</v>
      </c>
      <c r="E783" s="787">
        <v>109449.2</v>
      </c>
      <c r="F783" s="761" t="s">
        <v>3891</v>
      </c>
      <c r="G783" s="761" t="s">
        <v>95</v>
      </c>
      <c r="H783" s="761" t="s">
        <v>29</v>
      </c>
      <c r="I783" s="761" t="s">
        <v>3892</v>
      </c>
      <c r="J783" s="771">
        <v>44202.0</v>
      </c>
      <c r="K783" s="761" t="s">
        <v>3802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6422</v>
      </c>
      <c r="C784" s="786" t="s">
        <v>3798</v>
      </c>
      <c r="D784" s="761" t="s">
        <v>2539</v>
      </c>
      <c r="E784" s="787">
        <v>139991.04</v>
      </c>
      <c r="F784" s="761" t="s">
        <v>6480</v>
      </c>
      <c r="G784" s="761" t="s">
        <v>18</v>
      </c>
      <c r="H784" s="761" t="s">
        <v>19</v>
      </c>
      <c r="I784" s="761" t="s">
        <v>250</v>
      </c>
      <c r="J784" s="771">
        <v>44204.0</v>
      </c>
      <c r="K784" s="761" t="s">
        <v>4007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3798</v>
      </c>
      <c r="D785" s="761" t="s">
        <v>2539</v>
      </c>
      <c r="E785" s="787">
        <v>193747.43</v>
      </c>
      <c r="F785" s="761" t="s">
        <v>4902</v>
      </c>
      <c r="G785" s="771" t="s">
        <v>18</v>
      </c>
      <c r="H785" s="771" t="s">
        <v>19</v>
      </c>
      <c r="I785" s="771" t="s">
        <v>207</v>
      </c>
      <c r="J785" s="771">
        <v>44508.0</v>
      </c>
      <c r="K785" s="771" t="s">
        <v>3814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6360</v>
      </c>
      <c r="C786" s="786" t="s">
        <v>3798</v>
      </c>
      <c r="D786" s="761" t="s">
        <v>6322</v>
      </c>
      <c r="E786" s="787">
        <v>12000.0</v>
      </c>
      <c r="F786" s="761" t="s">
        <v>5076</v>
      </c>
      <c r="G786" s="761" t="s">
        <v>95</v>
      </c>
      <c r="H786" s="761" t="s">
        <v>29</v>
      </c>
      <c r="I786" s="761" t="s">
        <v>4464</v>
      </c>
      <c r="J786" s="771">
        <v>44180.0</v>
      </c>
      <c r="K786" s="761" t="s">
        <v>3806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2900</v>
      </c>
      <c r="C787" s="786" t="s">
        <v>2528</v>
      </c>
      <c r="D787" s="761" t="s">
        <v>6321</v>
      </c>
      <c r="E787" s="787">
        <v>0.0</v>
      </c>
      <c r="F787" s="761" t="s">
        <v>2899</v>
      </c>
      <c r="G787" s="771" t="s">
        <v>18</v>
      </c>
      <c r="H787" s="771" t="s">
        <v>170</v>
      </c>
      <c r="I787" s="771" t="s">
        <v>171</v>
      </c>
      <c r="J787" s="771">
        <v>44280.0</v>
      </c>
      <c r="K787" s="771" t="s">
        <v>3802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3229</v>
      </c>
      <c r="C788" s="786" t="s">
        <v>2528</v>
      </c>
      <c r="D788" s="761" t="s">
        <v>6322</v>
      </c>
      <c r="E788" s="787">
        <v>25000.0</v>
      </c>
      <c r="F788" s="761" t="s">
        <v>3226</v>
      </c>
      <c r="G788" s="771" t="s">
        <v>2531</v>
      </c>
      <c r="H788" s="771" t="s">
        <v>29</v>
      </c>
      <c r="I788" s="771" t="s">
        <v>2532</v>
      </c>
      <c r="J788" s="771">
        <v>43811.0</v>
      </c>
      <c r="K788" s="771" t="s">
        <v>3814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6481</v>
      </c>
      <c r="C789" s="786" t="s">
        <v>3798</v>
      </c>
      <c r="D789" s="761" t="s">
        <v>2539</v>
      </c>
      <c r="E789" s="787">
        <v>13213.29</v>
      </c>
      <c r="F789" s="761" t="s">
        <v>4454</v>
      </c>
      <c r="G789" s="750" t="s">
        <v>18</v>
      </c>
      <c r="H789" s="829" t="s">
        <v>19</v>
      </c>
      <c r="I789" s="829" t="s">
        <v>250</v>
      </c>
      <c r="J789" s="830">
        <v>44405.0</v>
      </c>
      <c r="K789" s="799" t="s">
        <v>3806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3534</v>
      </c>
      <c r="C790" s="786" t="s">
        <v>2528</v>
      </c>
      <c r="D790" s="761" t="s">
        <v>6322</v>
      </c>
      <c r="E790" s="837">
        <v>13800.0</v>
      </c>
      <c r="F790" s="761" t="s">
        <v>3533</v>
      </c>
      <c r="G790" s="771" t="s">
        <v>2531</v>
      </c>
      <c r="H790" s="771" t="s">
        <v>29</v>
      </c>
      <c r="I790" s="771" t="s">
        <v>2544</v>
      </c>
      <c r="J790" s="771">
        <v>43822.0</v>
      </c>
      <c r="K790" s="771" t="s">
        <v>3814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3497</v>
      </c>
      <c r="C791" s="786" t="s">
        <v>2528</v>
      </c>
      <c r="D791" s="761" t="s">
        <v>6321</v>
      </c>
      <c r="E791" s="837">
        <v>3800.0</v>
      </c>
      <c r="F791" s="761" t="s">
        <v>3496</v>
      </c>
      <c r="G791" s="771" t="s">
        <v>2531</v>
      </c>
      <c r="H791" s="771" t="s">
        <v>29</v>
      </c>
      <c r="I791" s="771" t="s">
        <v>2532</v>
      </c>
      <c r="J791" s="771">
        <v>43717.0</v>
      </c>
      <c r="K791" s="771" t="s">
        <v>4184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2692</v>
      </c>
      <c r="C792" s="786" t="s">
        <v>2528</v>
      </c>
      <c r="D792" s="761" t="s">
        <v>2539</v>
      </c>
      <c r="E792" s="787">
        <v>11926.38</v>
      </c>
      <c r="F792" s="761" t="s">
        <v>2691</v>
      </c>
      <c r="G792" s="771" t="s">
        <v>2531</v>
      </c>
      <c r="H792" s="771" t="s">
        <v>29</v>
      </c>
      <c r="I792" s="771" t="s">
        <v>2532</v>
      </c>
      <c r="J792" s="771">
        <v>43769.0</v>
      </c>
      <c r="K792" s="771" t="s">
        <v>3814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3121</v>
      </c>
      <c r="C793" s="786" t="s">
        <v>2528</v>
      </c>
      <c r="D793" s="761" t="s">
        <v>2539</v>
      </c>
      <c r="E793" s="787">
        <v>219739.11</v>
      </c>
      <c r="F793" s="761" t="s">
        <v>3120</v>
      </c>
      <c r="G793" s="771" t="s">
        <v>18</v>
      </c>
      <c r="H793" s="771" t="s">
        <v>170</v>
      </c>
      <c r="I793" s="771" t="s">
        <v>171</v>
      </c>
      <c r="J793" s="771">
        <v>44319.0</v>
      </c>
      <c r="K793" s="771" t="s">
        <v>3806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3022</v>
      </c>
      <c r="C794" s="786" t="s">
        <v>2528</v>
      </c>
      <c r="D794" s="761" t="s">
        <v>6322</v>
      </c>
      <c r="E794" s="787">
        <v>3000.0</v>
      </c>
      <c r="F794" s="761" t="s">
        <v>3021</v>
      </c>
      <c r="G794" s="771" t="s">
        <v>2531</v>
      </c>
      <c r="H794" s="771" t="s">
        <v>29</v>
      </c>
      <c r="I794" s="771" t="s">
        <v>2532</v>
      </c>
      <c r="J794" s="771">
        <v>43605.0</v>
      </c>
      <c r="K794" s="771" t="s">
        <v>3814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3098</v>
      </c>
      <c r="C795" s="786" t="s">
        <v>2528</v>
      </c>
      <c r="D795" s="761" t="s">
        <v>6322</v>
      </c>
      <c r="E795" s="787">
        <v>30000.0</v>
      </c>
      <c r="F795" s="761" t="s">
        <v>3097</v>
      </c>
      <c r="G795" s="771" t="s">
        <v>18</v>
      </c>
      <c r="H795" s="771" t="s">
        <v>170</v>
      </c>
      <c r="I795" s="771" t="s">
        <v>191</v>
      </c>
      <c r="J795" s="771">
        <v>44280.0</v>
      </c>
      <c r="K795" s="771" t="s">
        <v>3806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3566</v>
      </c>
      <c r="C796" s="786" t="s">
        <v>2528</v>
      </c>
      <c r="D796" s="761" t="s">
        <v>6322</v>
      </c>
      <c r="E796" s="787">
        <v>10000.0</v>
      </c>
      <c r="F796" s="761" t="s">
        <v>3565</v>
      </c>
      <c r="G796" s="771" t="s">
        <v>18</v>
      </c>
      <c r="H796" s="771" t="s">
        <v>170</v>
      </c>
      <c r="I796" s="771" t="s">
        <v>2616</v>
      </c>
      <c r="J796" s="771">
        <v>44267.0</v>
      </c>
      <c r="K796" s="771" t="s">
        <v>3806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3798</v>
      </c>
      <c r="D797" s="761" t="s">
        <v>6322</v>
      </c>
      <c r="E797" s="787">
        <v>25000.0</v>
      </c>
      <c r="F797" s="761" t="s">
        <v>4390</v>
      </c>
      <c r="G797" s="771" t="s">
        <v>18</v>
      </c>
      <c r="H797" s="771" t="s">
        <v>19</v>
      </c>
      <c r="I797" s="771" t="s">
        <v>5007</v>
      </c>
      <c r="J797" s="771">
        <v>44511.0</v>
      </c>
      <c r="K797" s="771" t="s">
        <v>3806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6454</v>
      </c>
      <c r="C798" s="786" t="s">
        <v>3798</v>
      </c>
      <c r="D798" s="761" t="s">
        <v>6322</v>
      </c>
      <c r="E798" s="787">
        <v>10000.0</v>
      </c>
      <c r="F798" s="761" t="s">
        <v>6482</v>
      </c>
      <c r="G798" s="761" t="s">
        <v>18</v>
      </c>
      <c r="H798" s="761" t="s">
        <v>29</v>
      </c>
      <c r="I798" s="761" t="s">
        <v>2785</v>
      </c>
      <c r="J798" s="771">
        <v>44399.0</v>
      </c>
      <c r="K798" s="761" t="s">
        <v>6483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6484</v>
      </c>
      <c r="C799" s="761" t="s">
        <v>3798</v>
      </c>
      <c r="D799" s="761" t="s">
        <v>2539</v>
      </c>
      <c r="E799" s="773">
        <v>142585.32</v>
      </c>
      <c r="F799" s="761" t="s">
        <v>4902</v>
      </c>
      <c r="G799" s="761" t="s">
        <v>18</v>
      </c>
      <c r="H799" s="761" t="s">
        <v>19</v>
      </c>
      <c r="I799" s="832" t="s">
        <v>207</v>
      </c>
      <c r="J799" s="839">
        <v>44508.0</v>
      </c>
      <c r="K799" s="761" t="s">
        <v>3814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6485</v>
      </c>
      <c r="C800" s="761" t="s">
        <v>3798</v>
      </c>
      <c r="D800" s="761" t="s">
        <v>6322</v>
      </c>
      <c r="E800" s="773">
        <v>3500.0</v>
      </c>
      <c r="F800" s="761" t="s">
        <v>4021</v>
      </c>
      <c r="G800" s="761" t="s">
        <v>18</v>
      </c>
      <c r="H800" s="761" t="s">
        <v>19</v>
      </c>
      <c r="I800" s="832" t="s">
        <v>113</v>
      </c>
      <c r="J800" s="839">
        <v>44523.0</v>
      </c>
      <c r="K800" s="761" t="s">
        <v>3812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2648</v>
      </c>
      <c r="C801" s="786" t="s">
        <v>2528</v>
      </c>
      <c r="D801" s="761" t="s">
        <v>6321</v>
      </c>
      <c r="E801" s="787" t="s">
        <v>6486</v>
      </c>
      <c r="F801" s="761" t="s">
        <v>2647</v>
      </c>
      <c r="G801" s="771" t="s">
        <v>18</v>
      </c>
      <c r="H801" s="771" t="s">
        <v>170</v>
      </c>
      <c r="I801" s="771" t="s">
        <v>191</v>
      </c>
      <c r="J801" s="771">
        <v>44295.0</v>
      </c>
      <c r="K801" s="771" t="s">
        <v>3802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6360</v>
      </c>
      <c r="C802" s="761" t="s">
        <v>3798</v>
      </c>
      <c r="D802" s="761" t="s">
        <v>6322</v>
      </c>
      <c r="E802" s="773">
        <v>11000.0</v>
      </c>
      <c r="F802" s="761" t="s">
        <v>5076</v>
      </c>
      <c r="G802" s="761" t="s">
        <v>95</v>
      </c>
      <c r="H802" s="761" t="s">
        <v>29</v>
      </c>
      <c r="I802" s="832" t="s">
        <v>4464</v>
      </c>
      <c r="J802" s="839">
        <v>44180.0</v>
      </c>
      <c r="K802" s="761" t="s">
        <v>3806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6487</v>
      </c>
      <c r="C803" s="761" t="s">
        <v>3798</v>
      </c>
      <c r="D803" s="761" t="s">
        <v>6322</v>
      </c>
      <c r="E803" s="773">
        <v>25000.0</v>
      </c>
      <c r="F803" s="761" t="s">
        <v>1535</v>
      </c>
      <c r="G803" s="750" t="s">
        <v>18</v>
      </c>
      <c r="H803" s="841" t="s">
        <v>29</v>
      </c>
      <c r="I803" s="750" t="s">
        <v>6488</v>
      </c>
      <c r="J803" s="797">
        <v>44594.0</v>
      </c>
      <c r="K803" s="761" t="s">
        <v>3812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6489</v>
      </c>
      <c r="C804" s="761" t="s">
        <v>3798</v>
      </c>
      <c r="D804" s="761" t="s">
        <v>6322</v>
      </c>
      <c r="E804" s="773">
        <v>45000.0</v>
      </c>
      <c r="F804" s="761" t="s">
        <v>3800</v>
      </c>
      <c r="G804" s="761" t="s">
        <v>18</v>
      </c>
      <c r="H804" s="761" t="s">
        <v>29</v>
      </c>
      <c r="I804" s="832" t="s">
        <v>946</v>
      </c>
      <c r="J804" s="839">
        <v>44482.0</v>
      </c>
      <c r="K804" s="761" t="s">
        <v>3802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6360</v>
      </c>
      <c r="C805" s="761" t="s">
        <v>3798</v>
      </c>
      <c r="D805" s="761" t="s">
        <v>6322</v>
      </c>
      <c r="E805" s="773">
        <v>10000.0</v>
      </c>
      <c r="F805" s="761" t="s">
        <v>5076</v>
      </c>
      <c r="G805" s="761" t="s">
        <v>95</v>
      </c>
      <c r="H805" s="841" t="s">
        <v>29</v>
      </c>
      <c r="I805" s="832" t="s">
        <v>4464</v>
      </c>
      <c r="J805" s="839">
        <v>44180.0</v>
      </c>
      <c r="K805" s="761" t="s">
        <v>3806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2528</v>
      </c>
      <c r="D806" s="761" t="s">
        <v>6322</v>
      </c>
      <c r="E806" s="788">
        <v>25000.0</v>
      </c>
      <c r="F806" s="726" t="s">
        <v>3487</v>
      </c>
      <c r="G806" s="750" t="s">
        <v>18</v>
      </c>
      <c r="H806" s="761" t="s">
        <v>170</v>
      </c>
      <c r="I806" s="761" t="s">
        <v>171</v>
      </c>
      <c r="J806" s="794">
        <v>44585.0</v>
      </c>
      <c r="K806" s="832" t="s">
        <v>3812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2528</v>
      </c>
      <c r="D807" s="761" t="s">
        <v>6322</v>
      </c>
      <c r="E807" s="788">
        <v>106000.0</v>
      </c>
      <c r="F807" s="799" t="s">
        <v>3063</v>
      </c>
      <c r="G807" s="750" t="s">
        <v>18</v>
      </c>
      <c r="H807" s="761" t="s">
        <v>170</v>
      </c>
      <c r="I807" s="761" t="s">
        <v>191</v>
      </c>
      <c r="J807" s="794">
        <v>44277.0</v>
      </c>
      <c r="K807" s="832" t="s">
        <v>3802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3247</v>
      </c>
      <c r="C808" s="726" t="s">
        <v>2528</v>
      </c>
      <c r="D808" s="761" t="s">
        <v>6322</v>
      </c>
      <c r="E808" s="788">
        <v>100000.0</v>
      </c>
      <c r="F808" s="761" t="s">
        <v>6490</v>
      </c>
      <c r="G808" s="750" t="s">
        <v>18</v>
      </c>
      <c r="H808" s="761" t="s">
        <v>170</v>
      </c>
      <c r="I808" s="761" t="s">
        <v>191</v>
      </c>
      <c r="J808" s="771">
        <v>44448.0</v>
      </c>
      <c r="K808" s="761" t="s">
        <v>3802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2528</v>
      </c>
      <c r="D809" s="761" t="s">
        <v>6322</v>
      </c>
      <c r="E809" s="773">
        <v>500.0</v>
      </c>
      <c r="F809" s="761" t="s">
        <v>352</v>
      </c>
      <c r="G809" s="750" t="s">
        <v>18</v>
      </c>
      <c r="H809" s="761" t="s">
        <v>170</v>
      </c>
      <c r="I809" s="761" t="s">
        <v>171</v>
      </c>
      <c r="J809" s="771">
        <v>44263.0</v>
      </c>
      <c r="K809" s="761" t="s">
        <v>3806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6348</v>
      </c>
      <c r="C810" s="761" t="s">
        <v>3798</v>
      </c>
      <c r="D810" s="761" t="s">
        <v>6322</v>
      </c>
      <c r="E810" s="788">
        <v>8000.0</v>
      </c>
      <c r="F810" s="761" t="s">
        <v>3860</v>
      </c>
      <c r="G810" s="761" t="s">
        <v>2531</v>
      </c>
      <c r="H810" s="761" t="s">
        <v>2582</v>
      </c>
      <c r="I810" s="761" t="s">
        <v>2531</v>
      </c>
      <c r="J810" s="771">
        <v>44180.0</v>
      </c>
      <c r="K810" s="761" t="s">
        <v>3806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2528</v>
      </c>
      <c r="D811" s="761" t="s">
        <v>6322</v>
      </c>
      <c r="E811" s="788">
        <v>7500.0</v>
      </c>
      <c r="F811" s="761" t="s">
        <v>2962</v>
      </c>
      <c r="G811" s="761" t="s">
        <v>2531</v>
      </c>
      <c r="H811" s="771"/>
      <c r="I811" s="761" t="s">
        <v>2531</v>
      </c>
      <c r="J811" s="771">
        <v>43703.0</v>
      </c>
      <c r="K811" s="761" t="s">
        <v>4184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6344</v>
      </c>
      <c r="C812" s="802" t="s">
        <v>3798</v>
      </c>
      <c r="D812" s="803" t="s">
        <v>6322</v>
      </c>
      <c r="E812" s="804">
        <v>5000.0</v>
      </c>
      <c r="F812" s="803" t="s">
        <v>4366</v>
      </c>
      <c r="G812" s="803" t="s">
        <v>95</v>
      </c>
      <c r="H812" s="803" t="s">
        <v>29</v>
      </c>
      <c r="I812" s="803" t="s">
        <v>3865</v>
      </c>
      <c r="J812" s="805">
        <v>44263.0</v>
      </c>
      <c r="K812" s="802" t="s">
        <v>3806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2993</v>
      </c>
      <c r="C813" s="726" t="s">
        <v>2528</v>
      </c>
      <c r="D813" s="761" t="s">
        <v>6322</v>
      </c>
      <c r="E813" s="788">
        <v>40000.0</v>
      </c>
      <c r="F813" s="761" t="s">
        <v>1168</v>
      </c>
      <c r="G813" s="761" t="s">
        <v>18</v>
      </c>
      <c r="H813" s="761" t="s">
        <v>170</v>
      </c>
      <c r="I813" s="761" t="s">
        <v>171</v>
      </c>
      <c r="J813" s="771">
        <v>44319.0</v>
      </c>
      <c r="K813" s="761" t="s">
        <v>3806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6491</v>
      </c>
      <c r="C814" s="726" t="s">
        <v>2528</v>
      </c>
      <c r="D814" s="761" t="s">
        <v>6322</v>
      </c>
      <c r="E814" s="788">
        <v>25000.0</v>
      </c>
      <c r="F814" s="761" t="s">
        <v>3487</v>
      </c>
      <c r="G814" s="761" t="s">
        <v>18</v>
      </c>
      <c r="H814" s="761" t="s">
        <v>170</v>
      </c>
      <c r="I814" s="761" t="s">
        <v>171</v>
      </c>
      <c r="J814" s="771">
        <v>44585.0</v>
      </c>
      <c r="K814" s="761" t="s">
        <v>3812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6492</v>
      </c>
      <c r="C815" s="726" t="s">
        <v>2528</v>
      </c>
      <c r="D815" s="761" t="s">
        <v>6322</v>
      </c>
      <c r="E815" s="773">
        <v>16000.0</v>
      </c>
      <c r="F815" s="761" t="s">
        <v>2099</v>
      </c>
      <c r="G815" s="761" t="s">
        <v>18</v>
      </c>
      <c r="H815" s="761" t="s">
        <v>170</v>
      </c>
      <c r="I815" s="841" t="s">
        <v>191</v>
      </c>
      <c r="J815" s="771">
        <v>44462.0</v>
      </c>
      <c r="K815" s="761" t="s">
        <v>3818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2528</v>
      </c>
      <c r="D816" s="761" t="s">
        <v>6321</v>
      </c>
      <c r="E816" s="773">
        <v>31234.0</v>
      </c>
      <c r="F816" s="726" t="s">
        <v>3402</v>
      </c>
      <c r="G816" s="750" t="s">
        <v>2531</v>
      </c>
      <c r="H816" s="750" t="s">
        <v>29</v>
      </c>
      <c r="I816" s="761" t="s">
        <v>2544</v>
      </c>
      <c r="J816" s="771">
        <v>43865.0</v>
      </c>
      <c r="K816" s="761" t="s">
        <v>3806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2782</v>
      </c>
      <c r="C817" s="726" t="s">
        <v>2528</v>
      </c>
      <c r="D817" s="761" t="s">
        <v>6322</v>
      </c>
      <c r="E817" s="773">
        <v>10000.0</v>
      </c>
      <c r="F817" s="761" t="s">
        <v>638</v>
      </c>
      <c r="G817" s="761" t="s">
        <v>18</v>
      </c>
      <c r="H817" s="761" t="s">
        <v>170</v>
      </c>
      <c r="I817" s="761" t="s">
        <v>171</v>
      </c>
      <c r="J817" s="771">
        <v>44607.0</v>
      </c>
      <c r="K817" s="761" t="s">
        <v>3812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3229</v>
      </c>
      <c r="C818" s="726" t="s">
        <v>2528</v>
      </c>
      <c r="D818" s="761" t="s">
        <v>6322</v>
      </c>
      <c r="E818" s="773">
        <v>20000.0</v>
      </c>
      <c r="F818" s="761" t="s">
        <v>6493</v>
      </c>
      <c r="G818" s="761" t="s">
        <v>2531</v>
      </c>
      <c r="H818" s="761" t="s">
        <v>29</v>
      </c>
      <c r="I818" s="761" t="s">
        <v>2532</v>
      </c>
      <c r="J818" s="771">
        <v>43811.0</v>
      </c>
      <c r="K818" s="761" t="s">
        <v>3814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6494</v>
      </c>
      <c r="C819" s="761" t="s">
        <v>3798</v>
      </c>
      <c r="D819" s="761" t="s">
        <v>6322</v>
      </c>
      <c r="E819" s="773">
        <v>73500.0</v>
      </c>
      <c r="F819" s="761" t="s">
        <v>3845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3814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2593</v>
      </c>
      <c r="C820" s="726" t="s">
        <v>2528</v>
      </c>
      <c r="D820" s="761" t="s">
        <v>6321</v>
      </c>
      <c r="E820" s="773">
        <v>229216.0</v>
      </c>
      <c r="F820" s="761" t="s">
        <v>2592</v>
      </c>
      <c r="G820" s="761" t="s">
        <v>2531</v>
      </c>
      <c r="H820" s="761" t="s">
        <v>29</v>
      </c>
      <c r="I820" s="761" t="s">
        <v>2544</v>
      </c>
      <c r="J820" s="771">
        <v>44186.0</v>
      </c>
      <c r="K820" s="761" t="s">
        <v>3806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3328</v>
      </c>
      <c r="C821" s="726" t="s">
        <v>2528</v>
      </c>
      <c r="D821" s="761" t="s">
        <v>2539</v>
      </c>
      <c r="E821" s="773">
        <v>184170.0</v>
      </c>
      <c r="F821" s="761" t="s">
        <v>3327</v>
      </c>
      <c r="G821" s="761" t="s">
        <v>18</v>
      </c>
      <c r="H821" s="761" t="s">
        <v>170</v>
      </c>
      <c r="I821" s="761" t="s">
        <v>171</v>
      </c>
      <c r="J821" s="771">
        <v>44280.0</v>
      </c>
      <c r="K821" s="761" t="s">
        <v>3802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2528</v>
      </c>
      <c r="D822" s="761" t="s">
        <v>2539</v>
      </c>
      <c r="E822" s="773">
        <v>237755.0</v>
      </c>
      <c r="F822" s="843" t="s">
        <v>3324</v>
      </c>
      <c r="G822" s="761" t="s">
        <v>18</v>
      </c>
      <c r="H822" s="761" t="s">
        <v>170</v>
      </c>
      <c r="I822" s="761" t="s">
        <v>171</v>
      </c>
      <c r="J822" s="771">
        <v>44280.0</v>
      </c>
      <c r="K822" s="761" t="s">
        <v>3818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3075</v>
      </c>
      <c r="C823" s="726" t="s">
        <v>2528</v>
      </c>
      <c r="D823" s="761" t="s">
        <v>6322</v>
      </c>
      <c r="E823" s="773">
        <v>63000.0</v>
      </c>
      <c r="F823" s="843" t="s">
        <v>3074</v>
      </c>
      <c r="G823" s="761" t="s">
        <v>18</v>
      </c>
      <c r="H823" s="761" t="s">
        <v>170</v>
      </c>
      <c r="I823" s="761" t="s">
        <v>171</v>
      </c>
      <c r="J823" s="771">
        <v>44263.0</v>
      </c>
      <c r="K823" s="761" t="s">
        <v>3806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3197</v>
      </c>
      <c r="C824" s="726" t="s">
        <v>2528</v>
      </c>
      <c r="D824" s="761" t="s">
        <v>6322</v>
      </c>
      <c r="E824" s="773">
        <v>3000.0</v>
      </c>
      <c r="F824" s="761" t="s">
        <v>3196</v>
      </c>
      <c r="G824" s="761" t="s">
        <v>18</v>
      </c>
      <c r="H824" s="761" t="s">
        <v>170</v>
      </c>
      <c r="I824" s="761" t="s">
        <v>171</v>
      </c>
      <c r="J824" s="771">
        <v>44322.0</v>
      </c>
      <c r="K824" s="761" t="s">
        <v>3806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3247</v>
      </c>
      <c r="C825" s="726" t="s">
        <v>2528</v>
      </c>
      <c r="D825" s="761" t="s">
        <v>2539</v>
      </c>
      <c r="E825" s="773">
        <v>285598.0</v>
      </c>
      <c r="F825" s="726" t="s">
        <v>3246</v>
      </c>
      <c r="G825" s="761" t="s">
        <v>18</v>
      </c>
      <c r="H825" s="761" t="s">
        <v>170</v>
      </c>
      <c r="I825" s="761" t="s">
        <v>171</v>
      </c>
      <c r="J825" s="771">
        <v>44448.0</v>
      </c>
      <c r="K825" s="761" t="s">
        <v>3802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3229</v>
      </c>
      <c r="C826" s="726" t="s">
        <v>2528</v>
      </c>
      <c r="D826" s="761" t="s">
        <v>6322</v>
      </c>
      <c r="E826" s="773">
        <v>15000.0</v>
      </c>
      <c r="F826" s="761" t="s">
        <v>6493</v>
      </c>
      <c r="G826" s="761" t="s">
        <v>2531</v>
      </c>
      <c r="H826" s="761" t="s">
        <v>29</v>
      </c>
      <c r="I826" s="761" t="s">
        <v>2532</v>
      </c>
      <c r="J826" s="771">
        <v>43811.0</v>
      </c>
      <c r="K826" s="761" t="s">
        <v>3814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3456</v>
      </c>
      <c r="C827" s="786" t="s">
        <v>2528</v>
      </c>
      <c r="D827" s="761" t="s">
        <v>6321</v>
      </c>
      <c r="E827" s="787"/>
      <c r="F827" s="761" t="s">
        <v>3455</v>
      </c>
      <c r="G827" s="771" t="s">
        <v>18</v>
      </c>
      <c r="H827" s="771" t="s">
        <v>170</v>
      </c>
      <c r="I827" s="771" t="s">
        <v>2616</v>
      </c>
      <c r="J827" s="771">
        <v>44199.0</v>
      </c>
      <c r="K827" s="771" t="s">
        <v>3814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3422</v>
      </c>
      <c r="C828" s="726" t="s">
        <v>2528</v>
      </c>
      <c r="D828" s="761" t="s">
        <v>6322</v>
      </c>
      <c r="E828" s="773">
        <v>10000.0</v>
      </c>
      <c r="F828" s="726" t="s">
        <v>3421</v>
      </c>
      <c r="G828" s="761" t="s">
        <v>18</v>
      </c>
      <c r="H828" s="761" t="s">
        <v>170</v>
      </c>
      <c r="I828" s="761" t="s">
        <v>171</v>
      </c>
      <c r="J828" s="771">
        <v>44319.0</v>
      </c>
      <c r="K828" s="761" t="s">
        <v>3806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3229</v>
      </c>
      <c r="C829" s="726" t="s">
        <v>2528</v>
      </c>
      <c r="D829" s="761" t="s">
        <v>6322</v>
      </c>
      <c r="E829" s="773">
        <v>20000.0</v>
      </c>
      <c r="F829" s="761" t="s">
        <v>6493</v>
      </c>
      <c r="G829" s="761" t="s">
        <v>2531</v>
      </c>
      <c r="H829" s="761" t="s">
        <v>29</v>
      </c>
      <c r="I829" s="761" t="s">
        <v>2532</v>
      </c>
      <c r="J829" s="771">
        <v>43811.0</v>
      </c>
      <c r="K829" s="761" t="s">
        <v>3814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3244</v>
      </c>
      <c r="C830" s="726" t="s">
        <v>2528</v>
      </c>
      <c r="D830" s="761" t="s">
        <v>6322</v>
      </c>
      <c r="E830" s="773">
        <v>1000000.0</v>
      </c>
      <c r="F830" s="761" t="s">
        <v>3243</v>
      </c>
      <c r="G830" s="761" t="s">
        <v>18</v>
      </c>
      <c r="H830" s="761" t="s">
        <v>170</v>
      </c>
      <c r="I830" s="761" t="s">
        <v>171</v>
      </c>
      <c r="J830" s="771">
        <v>44321.0</v>
      </c>
      <c r="K830" s="761" t="s">
        <v>3812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6495</v>
      </c>
      <c r="C831" s="761" t="s">
        <v>3798</v>
      </c>
      <c r="D831" s="761" t="s">
        <v>6322</v>
      </c>
      <c r="E831" s="773">
        <v>7000.0</v>
      </c>
      <c r="F831" s="761" t="s">
        <v>4483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3806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6496</v>
      </c>
      <c r="C832" s="761" t="s">
        <v>3798</v>
      </c>
      <c r="D832" s="761" t="s">
        <v>2539</v>
      </c>
      <c r="E832" s="773">
        <v>100351.65</v>
      </c>
      <c r="F832" s="761" t="s">
        <v>4165</v>
      </c>
      <c r="G832" s="750" t="s">
        <v>18</v>
      </c>
      <c r="H832" s="841" t="s">
        <v>29</v>
      </c>
      <c r="I832" s="761" t="s">
        <v>6497</v>
      </c>
      <c r="J832" s="797">
        <v>44365.0</v>
      </c>
      <c r="K832" s="726" t="s">
        <v>3847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6498</v>
      </c>
      <c r="C833" s="761" t="s">
        <v>3798</v>
      </c>
      <c r="D833" s="761" t="s">
        <v>2539</v>
      </c>
      <c r="E833" s="773">
        <v>169950.33</v>
      </c>
      <c r="F833" s="726" t="s">
        <v>5136</v>
      </c>
      <c r="G833" s="750" t="s">
        <v>18</v>
      </c>
      <c r="H833" s="841" t="s">
        <v>1800</v>
      </c>
      <c r="I833" s="841" t="s">
        <v>6242</v>
      </c>
      <c r="J833" s="797">
        <v>44298.0</v>
      </c>
      <c r="K833" s="799" t="s">
        <v>3806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3798</v>
      </c>
      <c r="D834" s="761" t="s">
        <v>2539</v>
      </c>
      <c r="E834" s="773">
        <v>103307.43</v>
      </c>
      <c r="F834" s="761" t="s">
        <v>5373</v>
      </c>
      <c r="G834" s="750" t="s">
        <v>18</v>
      </c>
      <c r="H834" s="761" t="s">
        <v>19</v>
      </c>
      <c r="I834" s="750" t="s">
        <v>4130</v>
      </c>
      <c r="J834" s="771">
        <v>44469.0</v>
      </c>
      <c r="K834" s="726" t="s">
        <v>3802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3798</v>
      </c>
      <c r="D835" s="761" t="s">
        <v>6322</v>
      </c>
      <c r="E835" s="773">
        <v>25000.0</v>
      </c>
      <c r="F835" s="761" t="s">
        <v>4290</v>
      </c>
      <c r="G835" s="750" t="s">
        <v>18</v>
      </c>
      <c r="H835" s="761" t="s">
        <v>19</v>
      </c>
      <c r="I835" s="761" t="s">
        <v>4130</v>
      </c>
      <c r="J835" s="771">
        <v>44503.0</v>
      </c>
      <c r="K835" s="726" t="s">
        <v>3847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6499</v>
      </c>
      <c r="C836" s="761" t="s">
        <v>3798</v>
      </c>
      <c r="D836" s="761" t="s">
        <v>2539</v>
      </c>
      <c r="E836" s="773">
        <v>175092.43</v>
      </c>
      <c r="F836" s="761" t="s">
        <v>4329</v>
      </c>
      <c r="G836" s="750" t="s">
        <v>95</v>
      </c>
      <c r="H836" s="750" t="s">
        <v>29</v>
      </c>
      <c r="I836" s="750" t="s">
        <v>3641</v>
      </c>
      <c r="J836" s="771">
        <v>44075.0</v>
      </c>
      <c r="K836" s="832" t="s">
        <v>3806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6500</v>
      </c>
      <c r="C837" s="761" t="s">
        <v>3798</v>
      </c>
      <c r="D837" s="761" t="s">
        <v>2539</v>
      </c>
      <c r="E837" s="773">
        <v>101496.62</v>
      </c>
      <c r="F837" s="761" t="s">
        <v>5343</v>
      </c>
      <c r="G837" s="750" t="s">
        <v>95</v>
      </c>
      <c r="H837" s="761" t="s">
        <v>1800</v>
      </c>
      <c r="I837" s="761" t="s">
        <v>6242</v>
      </c>
      <c r="J837" s="771">
        <v>44256.0</v>
      </c>
      <c r="K837" s="832" t="s">
        <v>3802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2893</v>
      </c>
      <c r="C838" s="726" t="s">
        <v>2528</v>
      </c>
      <c r="D838" s="761" t="s">
        <v>6322</v>
      </c>
      <c r="E838" s="773">
        <v>10000.0</v>
      </c>
      <c r="F838" s="761" t="s">
        <v>2892</v>
      </c>
      <c r="G838" s="761" t="s">
        <v>18</v>
      </c>
      <c r="H838" s="761" t="s">
        <v>170</v>
      </c>
      <c r="I838" s="761" t="s">
        <v>171</v>
      </c>
      <c r="J838" s="771">
        <v>44280.0</v>
      </c>
      <c r="K838" s="761" t="s">
        <v>3802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3456</v>
      </c>
      <c r="C839" s="726" t="s">
        <v>2528</v>
      </c>
      <c r="D839" s="761" t="s">
        <v>2539</v>
      </c>
      <c r="E839" s="773">
        <v>117357.0</v>
      </c>
      <c r="F839" s="761" t="s">
        <v>3455</v>
      </c>
      <c r="G839" s="761" t="s">
        <v>18</v>
      </c>
      <c r="H839" s="761" t="s">
        <v>170</v>
      </c>
      <c r="I839" s="761" t="s">
        <v>2616</v>
      </c>
      <c r="J839" s="771">
        <v>44330.0</v>
      </c>
      <c r="K839" s="761" t="s">
        <v>3814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3049</v>
      </c>
      <c r="C840" s="726" t="s">
        <v>2528</v>
      </c>
      <c r="D840" s="761" t="s">
        <v>6322</v>
      </c>
      <c r="E840" s="773">
        <v>19000.0</v>
      </c>
      <c r="F840" s="761" t="s">
        <v>3048</v>
      </c>
      <c r="G840" s="761" t="s">
        <v>18</v>
      </c>
      <c r="H840" s="761" t="s">
        <v>170</v>
      </c>
      <c r="I840" s="761" t="s">
        <v>2616</v>
      </c>
      <c r="J840" s="771">
        <v>44263.0</v>
      </c>
      <c r="K840" s="761" t="s">
        <v>3806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3025</v>
      </c>
      <c r="C841" s="726" t="s">
        <v>2528</v>
      </c>
      <c r="D841" s="761" t="s">
        <v>6322</v>
      </c>
      <c r="E841" s="773">
        <v>14000.0</v>
      </c>
      <c r="F841" s="761" t="s">
        <v>6501</v>
      </c>
      <c r="G841" s="761" t="s">
        <v>2531</v>
      </c>
      <c r="H841" s="761" t="s">
        <v>29</v>
      </c>
      <c r="I841" s="761" t="s">
        <v>2532</v>
      </c>
      <c r="J841" s="771">
        <v>43605.0</v>
      </c>
      <c r="K841" s="761" t="s">
        <v>3818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2681</v>
      </c>
      <c r="C842" s="726" t="s">
        <v>2528</v>
      </c>
      <c r="D842" s="761" t="s">
        <v>6322</v>
      </c>
      <c r="E842" s="773">
        <v>5000.0</v>
      </c>
      <c r="F842" s="761" t="s">
        <v>396</v>
      </c>
      <c r="G842" s="761" t="s">
        <v>18</v>
      </c>
      <c r="H842" s="761" t="s">
        <v>170</v>
      </c>
      <c r="I842" s="761" t="s">
        <v>171</v>
      </c>
      <c r="J842" s="771">
        <v>44421.0</v>
      </c>
      <c r="K842" s="761" t="s">
        <v>3806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6491</v>
      </c>
      <c r="C843" s="726" t="s">
        <v>2528</v>
      </c>
      <c r="D843" s="761" t="s">
        <v>6322</v>
      </c>
      <c r="E843" s="773">
        <v>25000.0</v>
      </c>
      <c r="F843" s="761" t="s">
        <v>3487</v>
      </c>
      <c r="G843" s="761" t="s">
        <v>18</v>
      </c>
      <c r="H843" s="761" t="s">
        <v>170</v>
      </c>
      <c r="I843" s="761" t="s">
        <v>171</v>
      </c>
      <c r="J843" s="771">
        <v>44585.0</v>
      </c>
      <c r="K843" s="761" t="s">
        <v>3812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3118</v>
      </c>
      <c r="C844" s="726" t="s">
        <v>2528</v>
      </c>
      <c r="D844" s="761" t="s">
        <v>6322</v>
      </c>
      <c r="E844" s="773">
        <v>300000.0</v>
      </c>
      <c r="F844" s="761" t="s">
        <v>1356</v>
      </c>
      <c r="G844" s="761" t="s">
        <v>18</v>
      </c>
      <c r="H844" s="761" t="s">
        <v>170</v>
      </c>
      <c r="I844" s="761" t="s">
        <v>171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6487</v>
      </c>
      <c r="C845" s="761" t="s">
        <v>3798</v>
      </c>
      <c r="D845" s="761" t="s">
        <v>6322</v>
      </c>
      <c r="E845" s="773">
        <v>15000.0</v>
      </c>
      <c r="F845" s="761" t="s">
        <v>1535</v>
      </c>
      <c r="G845" s="750" t="s">
        <v>18</v>
      </c>
      <c r="H845" s="750" t="s">
        <v>29</v>
      </c>
      <c r="I845" s="750" t="s">
        <v>6488</v>
      </c>
      <c r="J845" s="771">
        <v>44594.0</v>
      </c>
      <c r="K845" s="832" t="s">
        <v>3812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6376</v>
      </c>
      <c r="C846" s="761" t="s">
        <v>3798</v>
      </c>
      <c r="D846" s="761" t="s">
        <v>2539</v>
      </c>
      <c r="E846" s="773">
        <v>2232.0</v>
      </c>
      <c r="F846" s="799" t="s">
        <v>1042</v>
      </c>
      <c r="G846" s="750" t="s">
        <v>95</v>
      </c>
      <c r="H846" s="750" t="s">
        <v>29</v>
      </c>
      <c r="I846" s="750" t="s">
        <v>4100</v>
      </c>
      <c r="J846" s="794">
        <v>44145.0</v>
      </c>
      <c r="K846" s="832" t="s">
        <v>3802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6502</v>
      </c>
      <c r="C847" s="761" t="s">
        <v>3798</v>
      </c>
      <c r="D847" s="761" t="s">
        <v>6321</v>
      </c>
      <c r="E847" s="773">
        <v>129000.0</v>
      </c>
      <c r="F847" s="799" t="s">
        <v>4921</v>
      </c>
      <c r="G847" s="750" t="s">
        <v>95</v>
      </c>
      <c r="H847" s="761" t="s">
        <v>1800</v>
      </c>
      <c r="I847" s="750" t="s">
        <v>6236</v>
      </c>
      <c r="J847" s="794">
        <v>44216.0</v>
      </c>
      <c r="K847" s="832" t="s">
        <v>3802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6503</v>
      </c>
      <c r="C848" s="761" t="s">
        <v>3798</v>
      </c>
      <c r="D848" s="761" t="s">
        <v>6321</v>
      </c>
      <c r="E848" s="773">
        <v>630477.0</v>
      </c>
      <c r="F848" s="799" t="s">
        <v>4921</v>
      </c>
      <c r="G848" s="750" t="s">
        <v>95</v>
      </c>
      <c r="H848" s="761" t="s">
        <v>1800</v>
      </c>
      <c r="I848" s="750" t="s">
        <v>6236</v>
      </c>
      <c r="J848" s="794">
        <v>44207.0</v>
      </c>
      <c r="K848" s="832" t="s">
        <v>3847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6504</v>
      </c>
      <c r="C849" s="761" t="s">
        <v>3798</v>
      </c>
      <c r="D849" s="761" t="s">
        <v>6321</v>
      </c>
      <c r="E849" s="773">
        <v>152856.49</v>
      </c>
      <c r="F849" s="726" t="s">
        <v>4088</v>
      </c>
      <c r="G849" s="750" t="s">
        <v>95</v>
      </c>
      <c r="H849" s="761" t="s">
        <v>1800</v>
      </c>
      <c r="I849" s="750" t="s">
        <v>6236</v>
      </c>
      <c r="J849" s="794">
        <v>44385.0</v>
      </c>
      <c r="K849" s="832" t="s">
        <v>3802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6505</v>
      </c>
      <c r="C850" s="726" t="s">
        <v>3798</v>
      </c>
      <c r="D850" s="761" t="s">
        <v>6322</v>
      </c>
      <c r="E850" s="773">
        <v>22140.93</v>
      </c>
      <c r="F850" s="761" t="s">
        <v>6506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3806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6507</v>
      </c>
      <c r="C851" s="761" t="s">
        <v>3798</v>
      </c>
      <c r="D851" s="761" t="s">
        <v>6321</v>
      </c>
      <c r="E851" s="773">
        <v>230428.79</v>
      </c>
      <c r="F851" s="844" t="s">
        <v>5381</v>
      </c>
      <c r="G851" s="750" t="s">
        <v>95</v>
      </c>
      <c r="H851" s="761" t="s">
        <v>1800</v>
      </c>
      <c r="I851" s="750" t="s">
        <v>6236</v>
      </c>
      <c r="J851" s="794">
        <v>44294.0</v>
      </c>
      <c r="K851" s="832" t="s">
        <v>3802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6508</v>
      </c>
      <c r="C852" s="761" t="s">
        <v>3798</v>
      </c>
      <c r="D852" s="761" t="s">
        <v>6321</v>
      </c>
      <c r="E852" s="773">
        <v>281890.89</v>
      </c>
      <c r="F852" s="761" t="s">
        <v>4268</v>
      </c>
      <c r="G852" s="750" t="s">
        <v>18</v>
      </c>
      <c r="H852" s="750" t="s">
        <v>19</v>
      </c>
      <c r="I852" s="750" t="s">
        <v>250</v>
      </c>
      <c r="J852" s="771">
        <v>44300.0</v>
      </c>
      <c r="K852" s="832" t="s">
        <v>3806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2528</v>
      </c>
      <c r="D853" s="761" t="s">
        <v>2539</v>
      </c>
      <c r="E853" s="773">
        <v>84500.0</v>
      </c>
      <c r="F853" s="761" t="s">
        <v>3298</v>
      </c>
      <c r="G853" s="761" t="s">
        <v>2641</v>
      </c>
      <c r="H853" s="761" t="s">
        <v>29</v>
      </c>
      <c r="I853" s="761" t="s">
        <v>2641</v>
      </c>
      <c r="J853" s="808">
        <v>43441.0</v>
      </c>
      <c r="K853" s="761" t="s">
        <v>3818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2566</v>
      </c>
      <c r="C854" s="726" t="s">
        <v>2528</v>
      </c>
      <c r="D854" s="761" t="s">
        <v>2539</v>
      </c>
      <c r="E854" s="773">
        <v>32277.0</v>
      </c>
      <c r="F854" s="761" t="s">
        <v>2565</v>
      </c>
      <c r="G854" s="761" t="s">
        <v>2531</v>
      </c>
      <c r="H854" s="761" t="s">
        <v>29</v>
      </c>
      <c r="I854" s="761" t="s">
        <v>2532</v>
      </c>
      <c r="J854" s="771">
        <v>43753.0</v>
      </c>
      <c r="K854" s="761" t="s">
        <v>3806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3197</v>
      </c>
      <c r="C855" s="726" t="s">
        <v>2528</v>
      </c>
      <c r="D855" s="761" t="s">
        <v>6321</v>
      </c>
      <c r="E855" s="773">
        <v>15091.06</v>
      </c>
      <c r="F855" s="761" t="s">
        <v>3196</v>
      </c>
      <c r="G855" s="761" t="s">
        <v>18</v>
      </c>
      <c r="H855" s="761" t="s">
        <v>170</v>
      </c>
      <c r="I855" s="761" t="s">
        <v>191</v>
      </c>
      <c r="J855" s="771">
        <v>44322.0</v>
      </c>
      <c r="K855" s="771" t="s">
        <v>3806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6494</v>
      </c>
      <c r="C856" s="726" t="s">
        <v>3798</v>
      </c>
      <c r="D856" s="761" t="s">
        <v>6322</v>
      </c>
      <c r="E856" s="773">
        <v>31400.0</v>
      </c>
      <c r="F856" s="761" t="s">
        <v>3845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3814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2828</v>
      </c>
      <c r="C857" s="726" t="s">
        <v>2528</v>
      </c>
      <c r="D857" s="761" t="s">
        <v>6322</v>
      </c>
      <c r="E857" s="773">
        <v>40000.0</v>
      </c>
      <c r="F857" s="726" t="s">
        <v>6509</v>
      </c>
      <c r="G857" s="761" t="s">
        <v>18</v>
      </c>
      <c r="H857" s="761" t="s">
        <v>170</v>
      </c>
      <c r="I857" s="761" t="s">
        <v>171</v>
      </c>
      <c r="J857" s="771">
        <v>44321.0</v>
      </c>
      <c r="K857" s="761" t="s">
        <v>3806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6510</v>
      </c>
      <c r="C858" s="726" t="s">
        <v>3798</v>
      </c>
      <c r="D858" s="761" t="s">
        <v>6321</v>
      </c>
      <c r="E858" s="773">
        <v>171724.96</v>
      </c>
      <c r="F858" s="761" t="s">
        <v>4761</v>
      </c>
      <c r="G858" s="761" t="s">
        <v>18</v>
      </c>
      <c r="H858" s="761" t="s">
        <v>19</v>
      </c>
      <c r="I858" s="771" t="s">
        <v>250</v>
      </c>
      <c r="J858" s="771">
        <v>44274.0</v>
      </c>
      <c r="K858" s="761" t="s">
        <v>3806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6491</v>
      </c>
      <c r="C859" s="726" t="s">
        <v>2528</v>
      </c>
      <c r="D859" s="761" t="s">
        <v>6322</v>
      </c>
      <c r="E859" s="773">
        <v>25000.0</v>
      </c>
      <c r="F859" s="726" t="s">
        <v>6511</v>
      </c>
      <c r="G859" s="761" t="s">
        <v>18</v>
      </c>
      <c r="H859" s="761" t="s">
        <v>170</v>
      </c>
      <c r="I859" s="761" t="s">
        <v>171</v>
      </c>
      <c r="J859" s="771">
        <v>44263.0</v>
      </c>
      <c r="K859" s="761" t="s">
        <v>3814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6512</v>
      </c>
      <c r="C860" s="726" t="s">
        <v>3798</v>
      </c>
      <c r="D860" s="761" t="s">
        <v>6321</v>
      </c>
      <c r="E860" s="773">
        <v>221711.79</v>
      </c>
      <c r="F860" s="761" t="s">
        <v>3983</v>
      </c>
      <c r="G860" s="761" t="s">
        <v>18</v>
      </c>
      <c r="H860" s="761" t="s">
        <v>1800</v>
      </c>
      <c r="I860" s="771" t="s">
        <v>6236</v>
      </c>
      <c r="J860" s="771">
        <v>44252.0</v>
      </c>
      <c r="K860" s="761" t="s">
        <v>3802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3214</v>
      </c>
      <c r="C861" s="726" t="s">
        <v>2528</v>
      </c>
      <c r="D861" s="761" t="s">
        <v>6322</v>
      </c>
      <c r="E861" s="773">
        <v>31000.0</v>
      </c>
      <c r="F861" s="726" t="s">
        <v>6513</v>
      </c>
      <c r="G861" s="761" t="s">
        <v>18</v>
      </c>
      <c r="H861" s="761" t="s">
        <v>170</v>
      </c>
      <c r="I861" s="761" t="s">
        <v>191</v>
      </c>
      <c r="J861" s="771">
        <v>44382.0</v>
      </c>
      <c r="K861" s="761" t="s">
        <v>3802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2914</v>
      </c>
      <c r="C862" s="726" t="s">
        <v>2528</v>
      </c>
      <c r="D862" s="761" t="s">
        <v>6322</v>
      </c>
      <c r="E862" s="773">
        <v>105000.0</v>
      </c>
      <c r="F862" s="761" t="s">
        <v>1016</v>
      </c>
      <c r="G862" s="761" t="s">
        <v>18</v>
      </c>
      <c r="H862" s="761" t="s">
        <v>170</v>
      </c>
      <c r="I862" s="771" t="s">
        <v>522</v>
      </c>
      <c r="J862" s="771">
        <v>44677.0</v>
      </c>
      <c r="K862" s="761" t="s">
        <v>3812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6487</v>
      </c>
      <c r="C863" s="726" t="s">
        <v>3798</v>
      </c>
      <c r="D863" s="761" t="s">
        <v>6322</v>
      </c>
      <c r="E863" s="773">
        <v>25000.0</v>
      </c>
      <c r="F863" s="761" t="s">
        <v>1535</v>
      </c>
      <c r="G863" s="761" t="s">
        <v>18</v>
      </c>
      <c r="H863" s="761" t="s">
        <v>29</v>
      </c>
      <c r="I863" s="771" t="s">
        <v>5025</v>
      </c>
      <c r="J863" s="771">
        <v>44594.0</v>
      </c>
      <c r="K863" s="761" t="s">
        <v>3812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6514</v>
      </c>
      <c r="C864" s="726" t="s">
        <v>2528</v>
      </c>
      <c r="D864" s="761" t="s">
        <v>6322</v>
      </c>
      <c r="E864" s="773">
        <v>15000.0</v>
      </c>
      <c r="F864" s="726" t="s">
        <v>2879</v>
      </c>
      <c r="G864" s="761" t="s">
        <v>18</v>
      </c>
      <c r="H864" s="761" t="s">
        <v>170</v>
      </c>
      <c r="I864" s="761" t="s">
        <v>191</v>
      </c>
      <c r="J864" s="771">
        <v>44602.0</v>
      </c>
      <c r="K864" s="761" t="s">
        <v>3806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3098</v>
      </c>
      <c r="C865" s="726" t="s">
        <v>2528</v>
      </c>
      <c r="D865" s="761" t="s">
        <v>6322</v>
      </c>
      <c r="E865" s="773">
        <v>24500.0</v>
      </c>
      <c r="F865" s="726" t="s">
        <v>6515</v>
      </c>
      <c r="G865" s="761" t="s">
        <v>18</v>
      </c>
      <c r="H865" s="761" t="s">
        <v>170</v>
      </c>
      <c r="I865" s="761" t="s">
        <v>191</v>
      </c>
      <c r="J865" s="771">
        <v>44439.0</v>
      </c>
      <c r="K865" s="761" t="s">
        <v>3814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3131</v>
      </c>
      <c r="C866" s="786" t="s">
        <v>2528</v>
      </c>
      <c r="D866" s="761" t="s">
        <v>6321</v>
      </c>
      <c r="E866" s="787" t="s">
        <v>6516</v>
      </c>
      <c r="F866" s="761" t="s">
        <v>3130</v>
      </c>
      <c r="G866" s="771" t="s">
        <v>18</v>
      </c>
      <c r="H866" s="771" t="s">
        <v>170</v>
      </c>
      <c r="I866" s="771" t="s">
        <v>191</v>
      </c>
      <c r="J866" s="771">
        <v>44440.0</v>
      </c>
      <c r="K866" s="771" t="s">
        <v>3806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6517</v>
      </c>
      <c r="C867" s="726" t="s">
        <v>3798</v>
      </c>
      <c r="D867" s="761" t="s">
        <v>6321</v>
      </c>
      <c r="E867" s="773">
        <v>2966054.05</v>
      </c>
      <c r="F867" s="761" t="s">
        <v>4006</v>
      </c>
      <c r="G867" s="761" t="s">
        <v>18</v>
      </c>
      <c r="H867" s="761" t="s">
        <v>1800</v>
      </c>
      <c r="I867" s="771" t="s">
        <v>6236</v>
      </c>
      <c r="J867" s="771">
        <v>44426.0</v>
      </c>
      <c r="K867" s="761" t="s">
        <v>4008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6422</v>
      </c>
      <c r="C868" s="726" t="s">
        <v>3798</v>
      </c>
      <c r="D868" s="761" t="s">
        <v>6321</v>
      </c>
      <c r="E868" s="773">
        <v>2132.55</v>
      </c>
      <c r="F868" s="761" t="s">
        <v>4006</v>
      </c>
      <c r="G868" s="761" t="s">
        <v>18</v>
      </c>
      <c r="H868" s="761" t="s">
        <v>1800</v>
      </c>
      <c r="I868" s="771" t="s">
        <v>6236</v>
      </c>
      <c r="J868" s="771">
        <v>44204.0</v>
      </c>
      <c r="K868" s="761" t="s">
        <v>4007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6372</v>
      </c>
      <c r="C869" s="726" t="s">
        <v>3798</v>
      </c>
      <c r="D869" s="761" t="s">
        <v>6321</v>
      </c>
      <c r="E869" s="773">
        <v>2832.67</v>
      </c>
      <c r="F869" s="761" t="s">
        <v>3934</v>
      </c>
      <c r="G869" s="761" t="s">
        <v>18</v>
      </c>
      <c r="H869" s="761" t="s">
        <v>1800</v>
      </c>
      <c r="I869" s="771" t="s">
        <v>6236</v>
      </c>
      <c r="J869" s="771">
        <v>44298.0</v>
      </c>
      <c r="K869" s="761" t="s">
        <v>3814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6518</v>
      </c>
      <c r="C870" s="726" t="s">
        <v>3798</v>
      </c>
      <c r="D870" s="761" t="s">
        <v>6321</v>
      </c>
      <c r="E870" s="773">
        <v>815208.64</v>
      </c>
      <c r="F870" s="761" t="s">
        <v>4049</v>
      </c>
      <c r="G870" s="761" t="s">
        <v>18</v>
      </c>
      <c r="H870" s="761" t="s">
        <v>19</v>
      </c>
      <c r="I870" s="771" t="s">
        <v>6236</v>
      </c>
      <c r="J870" s="771">
        <v>44445.0</v>
      </c>
      <c r="K870" s="761" t="s">
        <v>4008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3637</v>
      </c>
      <c r="C871" s="726" t="s">
        <v>3613</v>
      </c>
      <c r="D871" s="761" t="s">
        <v>6322</v>
      </c>
      <c r="E871" s="773">
        <v>3000.0</v>
      </c>
      <c r="F871" s="761" t="s">
        <v>3636</v>
      </c>
      <c r="G871" s="761" t="s">
        <v>18</v>
      </c>
      <c r="H871" s="761" t="s">
        <v>18</v>
      </c>
      <c r="I871" s="771" t="s">
        <v>6229</v>
      </c>
      <c r="J871" s="771">
        <v>44062.0</v>
      </c>
      <c r="K871" s="761" t="s">
        <v>3806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3456</v>
      </c>
      <c r="C872" s="726" t="s">
        <v>2528</v>
      </c>
      <c r="D872" s="761" t="s">
        <v>2539</v>
      </c>
      <c r="E872" s="773">
        <v>119000.0</v>
      </c>
      <c r="F872" s="726" t="s">
        <v>3455</v>
      </c>
      <c r="G872" s="761" t="s">
        <v>18</v>
      </c>
      <c r="H872" s="761" t="s">
        <v>170</v>
      </c>
      <c r="I872" s="761" t="s">
        <v>2616</v>
      </c>
      <c r="J872" s="771">
        <v>44199.0</v>
      </c>
      <c r="K872" s="771" t="s">
        <v>3814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6519</v>
      </c>
      <c r="C873" s="726" t="s">
        <v>3798</v>
      </c>
      <c r="D873" s="761" t="s">
        <v>6322</v>
      </c>
      <c r="E873" s="773">
        <v>50000.0</v>
      </c>
      <c r="F873" s="726" t="s">
        <v>1801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3806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6520</v>
      </c>
      <c r="C874" s="726" t="s">
        <v>2528</v>
      </c>
      <c r="D874" s="761" t="s">
        <v>6322</v>
      </c>
      <c r="E874" s="773">
        <v>33000.0</v>
      </c>
      <c r="F874" s="726" t="s">
        <v>6521</v>
      </c>
      <c r="G874" s="761" t="s">
        <v>18</v>
      </c>
      <c r="H874" s="761" t="s">
        <v>170</v>
      </c>
      <c r="I874" s="761" t="s">
        <v>191</v>
      </c>
      <c r="J874" s="771">
        <v>44615.0</v>
      </c>
      <c r="K874" s="761" t="s">
        <v>3814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6522</v>
      </c>
      <c r="C875" s="726" t="s">
        <v>3798</v>
      </c>
      <c r="D875" s="761" t="s">
        <v>6322</v>
      </c>
      <c r="E875" s="773">
        <v>129700.0</v>
      </c>
      <c r="F875" s="726" t="s">
        <v>5092</v>
      </c>
      <c r="G875" s="761" t="s">
        <v>95</v>
      </c>
      <c r="H875" s="761" t="s">
        <v>29</v>
      </c>
      <c r="I875" s="761" t="s">
        <v>4124</v>
      </c>
      <c r="J875" s="771">
        <v>44320.0</v>
      </c>
      <c r="K875" s="761" t="s">
        <v>3802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2963</v>
      </c>
      <c r="C876" s="726" t="s">
        <v>2528</v>
      </c>
      <c r="D876" s="761" t="s">
        <v>6322</v>
      </c>
      <c r="E876" s="773">
        <v>6000.0</v>
      </c>
      <c r="F876" s="726" t="s">
        <v>2962</v>
      </c>
      <c r="G876" s="761" t="s">
        <v>2531</v>
      </c>
      <c r="H876" s="761" t="s">
        <v>29</v>
      </c>
      <c r="I876" s="761" t="s">
        <v>2532</v>
      </c>
      <c r="J876" s="771">
        <v>43703.0</v>
      </c>
      <c r="K876" s="771" t="s">
        <v>4184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6523</v>
      </c>
      <c r="C877" s="726" t="s">
        <v>3798</v>
      </c>
      <c r="D877" s="761" t="s">
        <v>6321</v>
      </c>
      <c r="E877" s="773">
        <v>66169.95</v>
      </c>
      <c r="F877" s="761" t="s">
        <v>3849</v>
      </c>
      <c r="G877" s="761" t="s">
        <v>18</v>
      </c>
      <c r="H877" s="761" t="s">
        <v>19</v>
      </c>
      <c r="I877" s="771" t="s">
        <v>250</v>
      </c>
      <c r="J877" s="771">
        <v>44547.0</v>
      </c>
      <c r="K877" s="761" t="s">
        <v>3818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6524</v>
      </c>
      <c r="C878" s="726" t="s">
        <v>3798</v>
      </c>
      <c r="D878" s="761" t="s">
        <v>6321</v>
      </c>
      <c r="E878" s="773">
        <v>154271.19</v>
      </c>
      <c r="F878" s="761" t="s">
        <v>4683</v>
      </c>
      <c r="G878" s="761" t="s">
        <v>18</v>
      </c>
      <c r="H878" s="761" t="s">
        <v>29</v>
      </c>
      <c r="I878" s="771" t="s">
        <v>4065</v>
      </c>
      <c r="J878" s="771">
        <v>44389.0</v>
      </c>
      <c r="K878" s="761" t="s">
        <v>3802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6525</v>
      </c>
      <c r="C879" s="726" t="s">
        <v>3798</v>
      </c>
      <c r="D879" s="761" t="s">
        <v>6322</v>
      </c>
      <c r="E879" s="773">
        <v>20000.0</v>
      </c>
      <c r="F879" s="761" t="s">
        <v>4951</v>
      </c>
      <c r="G879" s="761" t="s">
        <v>18</v>
      </c>
      <c r="H879" s="761" t="s">
        <v>29</v>
      </c>
      <c r="I879" s="771" t="s">
        <v>946</v>
      </c>
      <c r="J879" s="771">
        <v>44424.0</v>
      </c>
      <c r="K879" s="761" t="s">
        <v>3814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6344</v>
      </c>
      <c r="C880" s="726" t="s">
        <v>3798</v>
      </c>
      <c r="D880" s="761" t="s">
        <v>6322</v>
      </c>
      <c r="E880" s="773">
        <v>25000.0</v>
      </c>
      <c r="F880" s="761" t="s">
        <v>4366</v>
      </c>
      <c r="G880" s="761" t="s">
        <v>95</v>
      </c>
      <c r="H880" s="761" t="s">
        <v>29</v>
      </c>
      <c r="I880" s="771" t="s">
        <v>3865</v>
      </c>
      <c r="J880" s="771">
        <v>44263.0</v>
      </c>
      <c r="K880" s="761" t="s">
        <v>3806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6505</v>
      </c>
      <c r="C881" s="726" t="s">
        <v>3798</v>
      </c>
      <c r="D881" s="761" t="s">
        <v>6322</v>
      </c>
      <c r="E881" s="773">
        <v>10000.0</v>
      </c>
      <c r="F881" s="726" t="s">
        <v>6506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3806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3798</v>
      </c>
      <c r="D882" s="761" t="s">
        <v>6322</v>
      </c>
      <c r="E882" s="773">
        <v>1000.0</v>
      </c>
      <c r="F882" s="726" t="s">
        <v>4833</v>
      </c>
      <c r="G882" s="761" t="s">
        <v>95</v>
      </c>
      <c r="H882" s="761" t="s">
        <v>29</v>
      </c>
      <c r="I882" s="761" t="s">
        <v>3851</v>
      </c>
      <c r="J882" s="771">
        <v>44579.0</v>
      </c>
      <c r="K882" s="761" t="s">
        <v>4146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6360</v>
      </c>
      <c r="C883" s="726" t="s">
        <v>3798</v>
      </c>
      <c r="D883" s="761" t="s">
        <v>6322</v>
      </c>
      <c r="E883" s="773">
        <v>5000.0</v>
      </c>
      <c r="F883" s="726" t="s">
        <v>5076</v>
      </c>
      <c r="G883" s="761" t="s">
        <v>95</v>
      </c>
      <c r="H883" s="761" t="s">
        <v>29</v>
      </c>
      <c r="I883" s="761" t="s">
        <v>4464</v>
      </c>
      <c r="J883" s="771">
        <v>44180.0</v>
      </c>
      <c r="K883" s="761" t="s">
        <v>3806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3229</v>
      </c>
      <c r="C884" s="726" t="s">
        <v>2528</v>
      </c>
      <c r="D884" s="761" t="s">
        <v>6322</v>
      </c>
      <c r="E884" s="773">
        <v>62000.0</v>
      </c>
      <c r="F884" s="726" t="s">
        <v>6526</v>
      </c>
      <c r="G884" s="761" t="s">
        <v>2531</v>
      </c>
      <c r="H884" s="761" t="s">
        <v>29</v>
      </c>
      <c r="I884" s="761" t="s">
        <v>2532</v>
      </c>
      <c r="J884" s="771">
        <v>43811.0</v>
      </c>
      <c r="K884" s="761" t="s">
        <v>3814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6527</v>
      </c>
      <c r="C885" s="726" t="s">
        <v>3798</v>
      </c>
      <c r="D885" s="761" t="s">
        <v>2539</v>
      </c>
      <c r="E885" s="773">
        <v>581895.17</v>
      </c>
      <c r="F885" s="726" t="s">
        <v>3817</v>
      </c>
      <c r="G885" s="761" t="s">
        <v>18</v>
      </c>
      <c r="H885" s="761" t="s">
        <v>19</v>
      </c>
      <c r="I885" s="761" t="s">
        <v>5244</v>
      </c>
      <c r="J885" s="771">
        <v>44084.0</v>
      </c>
      <c r="K885" s="761" t="s">
        <v>3818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6528</v>
      </c>
      <c r="C886" s="726" t="s">
        <v>3798</v>
      </c>
      <c r="D886" s="761" t="s">
        <v>6322</v>
      </c>
      <c r="E886" s="773">
        <v>10000.0</v>
      </c>
      <c r="F886" s="726" t="s">
        <v>4728</v>
      </c>
      <c r="G886" s="761" t="s">
        <v>18</v>
      </c>
      <c r="H886" s="761" t="s">
        <v>19</v>
      </c>
      <c r="I886" s="761" t="s">
        <v>113</v>
      </c>
      <c r="J886" s="771">
        <v>44645.0</v>
      </c>
      <c r="K886" s="761" t="s">
        <v>3812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3422</v>
      </c>
      <c r="C887" s="726" t="s">
        <v>2528</v>
      </c>
      <c r="D887" s="761" t="s">
        <v>6322</v>
      </c>
      <c r="E887" s="773">
        <v>15000.0</v>
      </c>
      <c r="F887" s="726" t="s">
        <v>6529</v>
      </c>
      <c r="G887" s="761" t="s">
        <v>18</v>
      </c>
      <c r="H887" s="761" t="s">
        <v>170</v>
      </c>
      <c r="I887" s="761" t="s">
        <v>191</v>
      </c>
      <c r="J887" s="771">
        <v>44319.0</v>
      </c>
      <c r="K887" s="761" t="s">
        <v>3806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2780</v>
      </c>
      <c r="C888" s="726" t="s">
        <v>2528</v>
      </c>
      <c r="D888" s="761" t="s">
        <v>6322</v>
      </c>
      <c r="E888" s="773">
        <v>911.9</v>
      </c>
      <c r="F888" s="726" t="s">
        <v>638</v>
      </c>
      <c r="G888" s="761" t="s">
        <v>18</v>
      </c>
      <c r="H888" s="761" t="s">
        <v>170</v>
      </c>
      <c r="I888" s="761" t="s">
        <v>171</v>
      </c>
      <c r="J888" s="771">
        <v>44280.0</v>
      </c>
      <c r="K888" s="761" t="s">
        <v>3806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6495</v>
      </c>
      <c r="C889" s="726" t="s">
        <v>3798</v>
      </c>
      <c r="D889" s="761" t="s">
        <v>6322</v>
      </c>
      <c r="E889" s="773">
        <v>146000.0</v>
      </c>
      <c r="F889" s="726" t="s">
        <v>4483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3806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6530</v>
      </c>
      <c r="C890" s="726" t="s">
        <v>3798</v>
      </c>
      <c r="D890" s="761" t="s">
        <v>6321</v>
      </c>
      <c r="E890" s="773">
        <v>114850.92</v>
      </c>
      <c r="F890" s="726" t="s">
        <v>4402</v>
      </c>
      <c r="G890" s="761" t="s">
        <v>18</v>
      </c>
      <c r="H890" s="761" t="s">
        <v>19</v>
      </c>
      <c r="I890" s="761" t="s">
        <v>250</v>
      </c>
      <c r="J890" s="771">
        <v>44462.0</v>
      </c>
      <c r="K890" s="761" t="s">
        <v>3806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6531</v>
      </c>
      <c r="C891" s="726" t="s">
        <v>3798</v>
      </c>
      <c r="D891" s="761" t="s">
        <v>6322</v>
      </c>
      <c r="E891" s="773">
        <v>100000.0</v>
      </c>
      <c r="F891" s="726" t="s">
        <v>6532</v>
      </c>
      <c r="G891" s="761" t="s">
        <v>18</v>
      </c>
      <c r="H891" s="761" t="s">
        <v>19</v>
      </c>
      <c r="I891" s="771" t="s">
        <v>6310</v>
      </c>
      <c r="J891" s="771">
        <v>44454.0</v>
      </c>
      <c r="K891" s="761" t="s">
        <v>3806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2550</v>
      </c>
      <c r="C892" s="726" t="s">
        <v>2528</v>
      </c>
      <c r="D892" s="761" t="s">
        <v>6322</v>
      </c>
      <c r="E892" s="773">
        <v>100000.0</v>
      </c>
      <c r="F892" s="726" t="s">
        <v>6533</v>
      </c>
      <c r="G892" s="761" t="s">
        <v>18</v>
      </c>
      <c r="H892" s="761" t="s">
        <v>170</v>
      </c>
      <c r="I892" s="761" t="s">
        <v>191</v>
      </c>
      <c r="J892" s="771">
        <v>44321.0</v>
      </c>
      <c r="K892" s="761" t="s">
        <v>3814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3088</v>
      </c>
      <c r="C893" s="726" t="s">
        <v>2528</v>
      </c>
      <c r="D893" s="761" t="s">
        <v>6322</v>
      </c>
      <c r="E893" s="773">
        <v>20000.0</v>
      </c>
      <c r="F893" s="726" t="s">
        <v>3087</v>
      </c>
      <c r="G893" s="761" t="s">
        <v>18</v>
      </c>
      <c r="H893" s="761" t="s">
        <v>170</v>
      </c>
      <c r="I893" s="761" t="s">
        <v>191</v>
      </c>
      <c r="J893" s="771">
        <v>44333.0</v>
      </c>
      <c r="K893" s="761" t="s">
        <v>3814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2788</v>
      </c>
      <c r="C894" s="786" t="s">
        <v>2528</v>
      </c>
      <c r="D894" s="761" t="s">
        <v>6321</v>
      </c>
      <c r="E894" s="787" t="s">
        <v>6534</v>
      </c>
      <c r="F894" s="761" t="s">
        <v>2787</v>
      </c>
      <c r="G894" s="771" t="s">
        <v>18</v>
      </c>
      <c r="H894" s="771" t="s">
        <v>170</v>
      </c>
      <c r="I894" s="771" t="s">
        <v>171</v>
      </c>
      <c r="J894" s="771">
        <v>44263.0</v>
      </c>
      <c r="K894" s="771" t="s">
        <v>3818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3102</v>
      </c>
      <c r="C895" s="726" t="s">
        <v>2528</v>
      </c>
      <c r="D895" s="761" t="s">
        <v>6322</v>
      </c>
      <c r="E895" s="773">
        <v>62000.0</v>
      </c>
      <c r="F895" s="761" t="s">
        <v>3101</v>
      </c>
      <c r="G895" s="761" t="s">
        <v>2641</v>
      </c>
      <c r="H895" s="761" t="s">
        <v>29</v>
      </c>
      <c r="I895" s="771" t="s">
        <v>2641</v>
      </c>
      <c r="J895" s="771">
        <v>43439.0</v>
      </c>
      <c r="K895" s="761" t="s">
        <v>3818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3637</v>
      </c>
      <c r="C896" s="726" t="s">
        <v>3613</v>
      </c>
      <c r="D896" s="761" t="s">
        <v>6322</v>
      </c>
      <c r="E896" s="773">
        <v>3000.0</v>
      </c>
      <c r="F896" s="726" t="s">
        <v>3636</v>
      </c>
      <c r="G896" s="761" t="s">
        <v>18</v>
      </c>
      <c r="H896" s="761" t="s">
        <v>18</v>
      </c>
      <c r="I896" s="771" t="s">
        <v>6229</v>
      </c>
      <c r="J896" s="771">
        <v>44062.0</v>
      </c>
      <c r="K896" s="761" t="s">
        <v>3806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6535</v>
      </c>
      <c r="C897" s="845" t="s">
        <v>3798</v>
      </c>
      <c r="D897" s="846" t="s">
        <v>2539</v>
      </c>
      <c r="E897" s="847">
        <v>118629.88</v>
      </c>
      <c r="F897" s="845" t="s">
        <v>4363</v>
      </c>
      <c r="G897" s="846" t="s">
        <v>18</v>
      </c>
      <c r="H897" s="846" t="s">
        <v>29</v>
      </c>
      <c r="I897" s="846" t="s">
        <v>3688</v>
      </c>
      <c r="J897" s="848">
        <v>44405.0</v>
      </c>
      <c r="K897" s="846" t="s">
        <v>3818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2993</v>
      </c>
      <c r="C898" s="726" t="s">
        <v>2528</v>
      </c>
      <c r="D898" s="761" t="s">
        <v>6322</v>
      </c>
      <c r="E898" s="773">
        <v>31000.0</v>
      </c>
      <c r="F898" s="726" t="s">
        <v>1168</v>
      </c>
      <c r="G898" s="761" t="s">
        <v>18</v>
      </c>
      <c r="H898" s="761" t="s">
        <v>170</v>
      </c>
      <c r="I898" s="761" t="s">
        <v>171</v>
      </c>
      <c r="J898" s="771">
        <v>44319.0</v>
      </c>
      <c r="K898" s="761" t="s">
        <v>3806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3207</v>
      </c>
      <c r="C899" s="726" t="s">
        <v>2528</v>
      </c>
      <c r="D899" s="761" t="s">
        <v>6322</v>
      </c>
      <c r="E899" s="773">
        <v>15000.0</v>
      </c>
      <c r="F899" s="726" t="s">
        <v>6536</v>
      </c>
      <c r="G899" s="761" t="s">
        <v>18</v>
      </c>
      <c r="H899" s="761" t="s">
        <v>170</v>
      </c>
      <c r="I899" s="761" t="s">
        <v>171</v>
      </c>
      <c r="J899" s="771">
        <v>44323.0</v>
      </c>
      <c r="K899" s="761" t="s">
        <v>3847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3442</v>
      </c>
      <c r="C900" s="726" t="s">
        <v>2528</v>
      </c>
      <c r="D900" s="761" t="s">
        <v>6322</v>
      </c>
      <c r="E900" s="773">
        <v>75000.0</v>
      </c>
      <c r="F900" s="726" t="s">
        <v>6537</v>
      </c>
      <c r="G900" s="761" t="s">
        <v>18</v>
      </c>
      <c r="H900" s="761" t="s">
        <v>170</v>
      </c>
      <c r="I900" s="761" t="s">
        <v>2616</v>
      </c>
      <c r="J900" s="771">
        <v>44644.0</v>
      </c>
      <c r="K900" s="761" t="s">
        <v>3814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6538</v>
      </c>
      <c r="C901" s="726" t="s">
        <v>2528</v>
      </c>
      <c r="D901" s="761" t="s">
        <v>6322</v>
      </c>
      <c r="E901" s="773">
        <v>31000.0</v>
      </c>
      <c r="F901" s="726" t="s">
        <v>6539</v>
      </c>
      <c r="G901" s="761" t="s">
        <v>18</v>
      </c>
      <c r="H901" s="761" t="s">
        <v>170</v>
      </c>
      <c r="I901" s="761" t="s">
        <v>2616</v>
      </c>
      <c r="J901" s="771">
        <v>44568.0</v>
      </c>
      <c r="K901" s="761" t="s">
        <v>3812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6540</v>
      </c>
      <c r="C902" s="802" t="s">
        <v>3798</v>
      </c>
      <c r="D902" s="803" t="s">
        <v>6321</v>
      </c>
      <c r="E902" s="804">
        <v>288923.9</v>
      </c>
      <c r="F902" s="802" t="s">
        <v>6541</v>
      </c>
      <c r="G902" s="803" t="s">
        <v>18</v>
      </c>
      <c r="H902" s="803" t="s">
        <v>19</v>
      </c>
      <c r="I902" s="803" t="s">
        <v>4130</v>
      </c>
      <c r="J902" s="805">
        <v>44398.0</v>
      </c>
      <c r="K902" s="802" t="s">
        <v>3812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3014</v>
      </c>
      <c r="C903" s="726" t="s">
        <v>2528</v>
      </c>
      <c r="D903" s="761" t="s">
        <v>6321</v>
      </c>
      <c r="E903" s="773">
        <v>7399239.36</v>
      </c>
      <c r="F903" s="841" t="s">
        <v>3013</v>
      </c>
      <c r="G903" s="750" t="s">
        <v>2641</v>
      </c>
      <c r="H903" s="841" t="s">
        <v>29</v>
      </c>
      <c r="I903" s="750" t="s">
        <v>2641</v>
      </c>
      <c r="J903" s="797">
        <v>44021.0</v>
      </c>
      <c r="K903" s="799" t="s">
        <v>3806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3016</v>
      </c>
      <c r="C904" s="726" t="s">
        <v>2528</v>
      </c>
      <c r="D904" s="761" t="s">
        <v>6321</v>
      </c>
      <c r="E904" s="773">
        <v>4668228.61</v>
      </c>
      <c r="F904" s="841" t="s">
        <v>3013</v>
      </c>
      <c r="G904" s="750" t="s">
        <v>2641</v>
      </c>
      <c r="H904" s="841" t="s">
        <v>29</v>
      </c>
      <c r="I904" s="750" t="s">
        <v>2641</v>
      </c>
      <c r="J904" s="797">
        <v>44029.0</v>
      </c>
      <c r="K904" s="799" t="s">
        <v>3818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6418</v>
      </c>
      <c r="C905" s="726" t="s">
        <v>3798</v>
      </c>
      <c r="D905" s="761" t="s">
        <v>6321</v>
      </c>
      <c r="E905" s="773">
        <v>160249.53</v>
      </c>
      <c r="F905" s="726" t="s">
        <v>3931</v>
      </c>
      <c r="G905" s="761" t="s">
        <v>95</v>
      </c>
      <c r="H905" s="761" t="s">
        <v>29</v>
      </c>
      <c r="I905" s="761" t="s">
        <v>3641</v>
      </c>
      <c r="J905" s="771">
        <v>44362.0</v>
      </c>
      <c r="K905" s="761" t="s">
        <v>3814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6542</v>
      </c>
      <c r="C906" s="726" t="s">
        <v>3798</v>
      </c>
      <c r="D906" s="761" t="s">
        <v>6321</v>
      </c>
      <c r="E906" s="773">
        <v>128785.37</v>
      </c>
      <c r="F906" s="726" t="s">
        <v>6543</v>
      </c>
      <c r="G906" s="761" t="s">
        <v>18</v>
      </c>
      <c r="H906" s="761" t="s">
        <v>19</v>
      </c>
      <c r="I906" s="761" t="s">
        <v>250</v>
      </c>
      <c r="J906" s="771">
        <v>44355.0</v>
      </c>
      <c r="K906" s="799" t="s">
        <v>3812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6544</v>
      </c>
      <c r="C907" s="726" t="s">
        <v>3798</v>
      </c>
      <c r="D907" s="761" t="s">
        <v>6321</v>
      </c>
      <c r="E907" s="773">
        <v>158853.29</v>
      </c>
      <c r="F907" s="726" t="s">
        <v>5314</v>
      </c>
      <c r="G907" s="750" t="s">
        <v>18</v>
      </c>
      <c r="H907" s="841" t="s">
        <v>19</v>
      </c>
      <c r="I907" s="750" t="s">
        <v>250</v>
      </c>
      <c r="J907" s="797">
        <v>44229.0</v>
      </c>
      <c r="K907" s="799" t="s">
        <v>3802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6519</v>
      </c>
      <c r="C908" s="726" t="s">
        <v>3798</v>
      </c>
      <c r="D908" s="761" t="s">
        <v>6322</v>
      </c>
      <c r="E908" s="773">
        <v>11329.01</v>
      </c>
      <c r="F908" s="726" t="s">
        <v>1801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3806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2528</v>
      </c>
      <c r="D909" s="761" t="s">
        <v>6322</v>
      </c>
      <c r="E909" s="773">
        <v>100000.0</v>
      </c>
      <c r="F909" s="726" t="s">
        <v>2729</v>
      </c>
      <c r="G909" s="750" t="s">
        <v>18</v>
      </c>
      <c r="H909" s="841" t="s">
        <v>170</v>
      </c>
      <c r="I909" s="750" t="s">
        <v>191</v>
      </c>
      <c r="J909" s="797">
        <v>44438.0</v>
      </c>
      <c r="K909" s="799" t="s">
        <v>3806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2828</v>
      </c>
      <c r="C910" s="726" t="s">
        <v>2528</v>
      </c>
      <c r="D910" s="761" t="s">
        <v>6322</v>
      </c>
      <c r="E910" s="773">
        <v>40000.0</v>
      </c>
      <c r="F910" s="726" t="s">
        <v>6509</v>
      </c>
      <c r="G910" s="750" t="s">
        <v>18</v>
      </c>
      <c r="H910" s="841" t="s">
        <v>170</v>
      </c>
      <c r="I910" s="750" t="s">
        <v>171</v>
      </c>
      <c r="J910" s="797">
        <v>44321.0</v>
      </c>
      <c r="K910" s="799" t="s">
        <v>3806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6491</v>
      </c>
      <c r="C911" s="726" t="s">
        <v>2528</v>
      </c>
      <c r="D911" s="761" t="s">
        <v>6322</v>
      </c>
      <c r="E911" s="773">
        <v>25000.0</v>
      </c>
      <c r="F911" s="726" t="s">
        <v>6511</v>
      </c>
      <c r="G911" s="750" t="s">
        <v>18</v>
      </c>
      <c r="H911" s="841" t="s">
        <v>170</v>
      </c>
      <c r="I911" s="750" t="s">
        <v>171</v>
      </c>
      <c r="J911" s="797">
        <v>44263.0</v>
      </c>
      <c r="K911" s="799" t="s">
        <v>3814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3025</v>
      </c>
      <c r="C912" s="726" t="s">
        <v>2528</v>
      </c>
      <c r="D912" s="761" t="s">
        <v>6322</v>
      </c>
      <c r="E912" s="773">
        <v>14000.0</v>
      </c>
      <c r="F912" s="726" t="s">
        <v>3021</v>
      </c>
      <c r="G912" s="750" t="s">
        <v>2531</v>
      </c>
      <c r="H912" s="841" t="s">
        <v>29</v>
      </c>
      <c r="I912" s="750" t="s">
        <v>2532</v>
      </c>
      <c r="J912" s="797">
        <v>43605.0</v>
      </c>
      <c r="K912" s="799" t="s">
        <v>3818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6545</v>
      </c>
      <c r="C913" s="726" t="s">
        <v>3798</v>
      </c>
      <c r="D913" s="761" t="s">
        <v>6321</v>
      </c>
      <c r="E913" s="773">
        <v>398221.67</v>
      </c>
      <c r="F913" s="726" t="s">
        <v>4378</v>
      </c>
      <c r="G913" s="750" t="s">
        <v>18</v>
      </c>
      <c r="H913" s="841" t="s">
        <v>19</v>
      </c>
      <c r="I913" s="750" t="s">
        <v>4130</v>
      </c>
      <c r="J913" s="797">
        <v>44454.0</v>
      </c>
      <c r="K913" s="799" t="s">
        <v>3812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3798</v>
      </c>
      <c r="D914" s="761" t="s">
        <v>2539</v>
      </c>
      <c r="E914" s="773">
        <v>83984.54000000001</v>
      </c>
      <c r="F914" s="726" t="s">
        <v>5092</v>
      </c>
      <c r="G914" s="750" t="s">
        <v>95</v>
      </c>
      <c r="H914" s="841" t="s">
        <v>29</v>
      </c>
      <c r="I914" s="750" t="s">
        <v>4124</v>
      </c>
      <c r="J914" s="797">
        <v>44320.0</v>
      </c>
      <c r="K914" s="799" t="s">
        <v>3802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6546</v>
      </c>
      <c r="C915" s="726" t="s">
        <v>3798</v>
      </c>
      <c r="D915" s="761" t="s">
        <v>6322</v>
      </c>
      <c r="E915" s="773">
        <v>60000.0</v>
      </c>
      <c r="F915" s="726" t="s">
        <v>6547</v>
      </c>
      <c r="G915" s="750" t="s">
        <v>18</v>
      </c>
      <c r="H915" s="841" t="s">
        <v>29</v>
      </c>
      <c r="I915" s="750" t="s">
        <v>2785</v>
      </c>
      <c r="J915" s="797">
        <v>44294.0</v>
      </c>
      <c r="K915" s="799" t="s">
        <v>4486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3798</v>
      </c>
      <c r="D916" s="761" t="s">
        <v>6321</v>
      </c>
      <c r="E916" s="773">
        <v>46583.9</v>
      </c>
      <c r="F916" s="726" t="s">
        <v>4264</v>
      </c>
      <c r="G916" s="750" t="s">
        <v>18</v>
      </c>
      <c r="H916" s="841" t="s">
        <v>19</v>
      </c>
      <c r="I916" s="750" t="s">
        <v>250</v>
      </c>
      <c r="J916" s="797">
        <v>44421.0</v>
      </c>
      <c r="K916" s="799" t="s">
        <v>3802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3798</v>
      </c>
      <c r="D917" s="761" t="s">
        <v>6321</v>
      </c>
      <c r="E917" s="773">
        <v>1122976.82</v>
      </c>
      <c r="F917" s="726" t="s">
        <v>5273</v>
      </c>
      <c r="G917" s="750" t="s">
        <v>18</v>
      </c>
      <c r="H917" s="841" t="s">
        <v>19</v>
      </c>
      <c r="I917" s="750" t="s">
        <v>4130</v>
      </c>
      <c r="J917" s="797">
        <v>44454.0</v>
      </c>
      <c r="K917" s="799" t="s">
        <v>3812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6548</v>
      </c>
      <c r="C918" s="726" t="s">
        <v>3798</v>
      </c>
      <c r="D918" s="761" t="s">
        <v>6322</v>
      </c>
      <c r="E918" s="773">
        <v>50000.87</v>
      </c>
      <c r="F918" s="726" t="s">
        <v>1652</v>
      </c>
      <c r="G918" s="750" t="s">
        <v>18</v>
      </c>
      <c r="H918" s="841" t="s">
        <v>19</v>
      </c>
      <c r="I918" s="750" t="s">
        <v>250</v>
      </c>
      <c r="J918" s="797">
        <v>44379.0</v>
      </c>
      <c r="K918" s="799" t="s">
        <v>3802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3798</v>
      </c>
      <c r="D919" s="761" t="s">
        <v>6322</v>
      </c>
      <c r="E919" s="773">
        <v>10000.0</v>
      </c>
      <c r="F919" s="726" t="s">
        <v>4366</v>
      </c>
      <c r="G919" s="750" t="s">
        <v>95</v>
      </c>
      <c r="H919" s="841" t="s">
        <v>29</v>
      </c>
      <c r="I919" s="750" t="s">
        <v>3865</v>
      </c>
      <c r="J919" s="797">
        <v>44263.0</v>
      </c>
      <c r="K919" s="799" t="s">
        <v>3806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2835</v>
      </c>
      <c r="C920" s="726" t="s">
        <v>2528</v>
      </c>
      <c r="D920" s="761" t="s">
        <v>6322</v>
      </c>
      <c r="E920" s="773">
        <v>10000.0</v>
      </c>
      <c r="F920" s="841" t="s">
        <v>820</v>
      </c>
      <c r="G920" s="750" t="s">
        <v>18</v>
      </c>
      <c r="H920" s="841" t="s">
        <v>170</v>
      </c>
      <c r="I920" s="750" t="s">
        <v>191</v>
      </c>
      <c r="J920" s="797">
        <v>44328.0</v>
      </c>
      <c r="K920" s="799" t="s">
        <v>3802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3207</v>
      </c>
      <c r="C921" s="726" t="s">
        <v>2528</v>
      </c>
      <c r="D921" s="761" t="s">
        <v>6322</v>
      </c>
      <c r="E921" s="773">
        <v>100000.0</v>
      </c>
      <c r="F921" s="841" t="s">
        <v>3206</v>
      </c>
      <c r="G921" s="750" t="s">
        <v>18</v>
      </c>
      <c r="H921" s="841" t="s">
        <v>170</v>
      </c>
      <c r="I921" s="750" t="s">
        <v>171</v>
      </c>
      <c r="J921" s="797">
        <v>44323.0</v>
      </c>
      <c r="K921" s="799" t="s">
        <v>3847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3798</v>
      </c>
      <c r="D922" s="761" t="s">
        <v>6322</v>
      </c>
      <c r="E922" s="773">
        <v>70000.0</v>
      </c>
      <c r="F922" s="726" t="s">
        <v>6549</v>
      </c>
      <c r="G922" s="750" t="s">
        <v>18</v>
      </c>
      <c r="H922" s="841" t="s">
        <v>19</v>
      </c>
      <c r="I922" s="750" t="s">
        <v>250</v>
      </c>
      <c r="J922" s="797">
        <v>44251.0</v>
      </c>
      <c r="K922" s="799" t="s">
        <v>3818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2528</v>
      </c>
      <c r="D923" s="761" t="s">
        <v>6322</v>
      </c>
      <c r="E923" s="773">
        <v>35000.0</v>
      </c>
      <c r="F923" s="726" t="s">
        <v>2962</v>
      </c>
      <c r="G923" s="750" t="s">
        <v>2531</v>
      </c>
      <c r="H923" s="841" t="s">
        <v>29</v>
      </c>
      <c r="I923" s="750" t="s">
        <v>2532</v>
      </c>
      <c r="J923" s="797">
        <v>43703.0</v>
      </c>
      <c r="K923" s="799" t="s">
        <v>4184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3798</v>
      </c>
      <c r="D924" s="761" t="s">
        <v>6322</v>
      </c>
      <c r="E924" s="773">
        <v>7000.0</v>
      </c>
      <c r="F924" s="841" t="s">
        <v>178</v>
      </c>
      <c r="G924" s="750" t="s">
        <v>18</v>
      </c>
      <c r="H924" s="841" t="s">
        <v>29</v>
      </c>
      <c r="I924" s="750" t="s">
        <v>6312</v>
      </c>
      <c r="J924" s="797">
        <v>44335.0</v>
      </c>
      <c r="K924" s="799" t="s">
        <v>3847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3798</v>
      </c>
      <c r="D925" s="761" t="s">
        <v>6322</v>
      </c>
      <c r="E925" s="773">
        <v>50000.0</v>
      </c>
      <c r="F925" s="841" t="s">
        <v>5238</v>
      </c>
      <c r="G925" s="750" t="s">
        <v>18</v>
      </c>
      <c r="H925" s="761" t="s">
        <v>19</v>
      </c>
      <c r="I925" s="761" t="s">
        <v>113</v>
      </c>
      <c r="J925" s="808">
        <v>44469.0</v>
      </c>
      <c r="K925" s="799" t="s">
        <v>3814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2528</v>
      </c>
      <c r="D926" s="761" t="s">
        <v>6322</v>
      </c>
      <c r="E926" s="773">
        <v>520000.0</v>
      </c>
      <c r="F926" s="841" t="s">
        <v>336</v>
      </c>
      <c r="G926" s="750" t="s">
        <v>18</v>
      </c>
      <c r="H926" s="761" t="s">
        <v>170</v>
      </c>
      <c r="I926" s="761" t="s">
        <v>171</v>
      </c>
      <c r="J926" s="808">
        <v>44267.0</v>
      </c>
      <c r="K926" s="799" t="s">
        <v>3806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2780</v>
      </c>
      <c r="C927" s="726" t="s">
        <v>2528</v>
      </c>
      <c r="D927" s="761" t="s">
        <v>6322</v>
      </c>
      <c r="E927" s="773">
        <v>30995.22</v>
      </c>
      <c r="F927" s="841" t="s">
        <v>638</v>
      </c>
      <c r="G927" s="750" t="s">
        <v>18</v>
      </c>
      <c r="H927" s="841" t="s">
        <v>170</v>
      </c>
      <c r="I927" s="750" t="s">
        <v>171</v>
      </c>
      <c r="J927" s="797">
        <v>44280.0</v>
      </c>
      <c r="K927" s="799" t="s">
        <v>3806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2528</v>
      </c>
      <c r="D928" s="761" t="s">
        <v>6322</v>
      </c>
      <c r="E928" s="773">
        <v>89300.0</v>
      </c>
      <c r="F928" s="841" t="s">
        <v>3579</v>
      </c>
      <c r="G928" s="750" t="s">
        <v>18</v>
      </c>
      <c r="H928" s="761" t="s">
        <v>170</v>
      </c>
      <c r="I928" s="761" t="s">
        <v>191</v>
      </c>
      <c r="J928" s="808">
        <v>44319.0</v>
      </c>
      <c r="K928" s="799" t="s">
        <v>3818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6487</v>
      </c>
      <c r="C929" s="726" t="s">
        <v>3798</v>
      </c>
      <c r="D929" s="761" t="s">
        <v>6322</v>
      </c>
      <c r="E929" s="773">
        <v>30000.0</v>
      </c>
      <c r="F929" s="761" t="s">
        <v>1535</v>
      </c>
      <c r="G929" s="790" t="s">
        <v>18</v>
      </c>
      <c r="H929" s="761" t="s">
        <v>29</v>
      </c>
      <c r="I929" s="771" t="s">
        <v>5025</v>
      </c>
      <c r="J929" s="771">
        <v>44594.0</v>
      </c>
      <c r="K929" s="761" t="s">
        <v>3812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3798</v>
      </c>
      <c r="D930" s="761" t="s">
        <v>6322</v>
      </c>
      <c r="E930" s="773">
        <v>296037.19</v>
      </c>
      <c r="F930" s="841" t="s">
        <v>4961</v>
      </c>
      <c r="G930" s="750" t="s">
        <v>95</v>
      </c>
      <c r="H930" s="761" t="s">
        <v>29</v>
      </c>
      <c r="I930" s="761" t="s">
        <v>3971</v>
      </c>
      <c r="J930" s="808">
        <v>44085.0</v>
      </c>
      <c r="K930" s="799" t="s">
        <v>3802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3798</v>
      </c>
      <c r="D931" s="761" t="s">
        <v>6322</v>
      </c>
      <c r="E931" s="773">
        <v>187153.1</v>
      </c>
      <c r="F931" s="841" t="s">
        <v>4966</v>
      </c>
      <c r="G931" s="750" t="s">
        <v>95</v>
      </c>
      <c r="H931" s="761" t="s">
        <v>29</v>
      </c>
      <c r="I931" s="761" t="s">
        <v>3641</v>
      </c>
      <c r="J931" s="761">
        <v>0.0</v>
      </c>
      <c r="K931" s="799" t="s">
        <v>3847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3798</v>
      </c>
      <c r="D932" s="761" t="s">
        <v>6322</v>
      </c>
      <c r="E932" s="773">
        <v>15000.0</v>
      </c>
      <c r="F932" s="841" t="s">
        <v>3810</v>
      </c>
      <c r="G932" s="750" t="s">
        <v>18</v>
      </c>
      <c r="H932" s="841" t="s">
        <v>29</v>
      </c>
      <c r="I932" s="750" t="s">
        <v>3811</v>
      </c>
      <c r="J932" s="797">
        <v>44326.0</v>
      </c>
      <c r="K932" s="799" t="s">
        <v>3806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3040</v>
      </c>
      <c r="C933" s="786" t="s">
        <v>2528</v>
      </c>
      <c r="D933" s="761" t="s">
        <v>6322</v>
      </c>
      <c r="E933" s="787">
        <v>10000.0</v>
      </c>
      <c r="F933" s="761" t="s">
        <v>3039</v>
      </c>
      <c r="G933" s="771" t="s">
        <v>18</v>
      </c>
      <c r="H933" s="771" t="s">
        <v>170</v>
      </c>
      <c r="I933" s="771" t="s">
        <v>2616</v>
      </c>
      <c r="J933" s="771">
        <v>44266.0</v>
      </c>
      <c r="K933" s="771" t="s">
        <v>3814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3798</v>
      </c>
      <c r="D934" s="761" t="s">
        <v>6322</v>
      </c>
      <c r="E934" s="773">
        <v>59000.0</v>
      </c>
      <c r="F934" s="841" t="s">
        <v>6550</v>
      </c>
      <c r="G934" s="803" t="s">
        <v>18</v>
      </c>
      <c r="H934" s="803" t="s">
        <v>29</v>
      </c>
      <c r="I934" s="803" t="s">
        <v>4138</v>
      </c>
      <c r="J934" s="797">
        <v>44089.0</v>
      </c>
      <c r="K934" s="799" t="s">
        <v>3812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3798</v>
      </c>
      <c r="D935" s="761" t="s">
        <v>6321</v>
      </c>
      <c r="E935" s="773">
        <v>28617.08</v>
      </c>
      <c r="F935" s="841" t="s">
        <v>4833</v>
      </c>
      <c r="G935" s="750" t="s">
        <v>95</v>
      </c>
      <c r="H935" s="841" t="s">
        <v>29</v>
      </c>
      <c r="I935" s="750" t="s">
        <v>3851</v>
      </c>
      <c r="J935" s="797">
        <v>44551.0</v>
      </c>
      <c r="K935" s="799" t="s">
        <v>3818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3798</v>
      </c>
      <c r="D936" s="761" t="s">
        <v>6321</v>
      </c>
      <c r="E936" s="773">
        <v>131457.67</v>
      </c>
      <c r="F936" s="841" t="s">
        <v>4833</v>
      </c>
      <c r="G936" s="750" t="s">
        <v>95</v>
      </c>
      <c r="H936" s="841" t="s">
        <v>29</v>
      </c>
      <c r="I936" s="750" t="s">
        <v>3851</v>
      </c>
      <c r="J936" s="797">
        <v>44579.0</v>
      </c>
      <c r="K936" s="799" t="s">
        <v>3812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2528</v>
      </c>
      <c r="D937" s="761" t="s">
        <v>6322</v>
      </c>
      <c r="E937" s="773">
        <v>1000.0</v>
      </c>
      <c r="F937" s="841" t="s">
        <v>3579</v>
      </c>
      <c r="G937" s="750" t="s">
        <v>18</v>
      </c>
      <c r="H937" s="761" t="s">
        <v>170</v>
      </c>
      <c r="I937" s="761" t="s">
        <v>191</v>
      </c>
      <c r="J937" s="808">
        <v>44319.0</v>
      </c>
      <c r="K937" s="799" t="s">
        <v>3818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6491</v>
      </c>
      <c r="C938" s="726" t="s">
        <v>2528</v>
      </c>
      <c r="D938" s="761" t="s">
        <v>6322</v>
      </c>
      <c r="E938" s="773">
        <v>20000.0</v>
      </c>
      <c r="F938" s="726" t="s">
        <v>6511</v>
      </c>
      <c r="G938" s="750" t="s">
        <v>18</v>
      </c>
      <c r="H938" s="841" t="s">
        <v>170</v>
      </c>
      <c r="I938" s="750" t="s">
        <v>171</v>
      </c>
      <c r="J938" s="797">
        <v>44263.0</v>
      </c>
      <c r="K938" s="799" t="s">
        <v>3814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2528</v>
      </c>
      <c r="D939" s="761" t="s">
        <v>6322</v>
      </c>
      <c r="E939" s="773">
        <v>54000.0</v>
      </c>
      <c r="F939" s="841" t="s">
        <v>6551</v>
      </c>
      <c r="G939" s="750" t="s">
        <v>18</v>
      </c>
      <c r="H939" s="841" t="s">
        <v>170</v>
      </c>
      <c r="I939" s="750" t="s">
        <v>171</v>
      </c>
      <c r="J939" s="797">
        <v>44328.0</v>
      </c>
      <c r="K939" s="799" t="s">
        <v>3806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3306</v>
      </c>
      <c r="C940" s="802" t="s">
        <v>2528</v>
      </c>
      <c r="D940" s="803" t="s">
        <v>6321</v>
      </c>
      <c r="E940" s="804">
        <v>120119.71</v>
      </c>
      <c r="F940" s="803" t="s">
        <v>3305</v>
      </c>
      <c r="G940" s="803" t="s">
        <v>18</v>
      </c>
      <c r="H940" s="803" t="s">
        <v>170</v>
      </c>
      <c r="I940" s="803" t="s">
        <v>191</v>
      </c>
      <c r="J940" s="805">
        <v>44391.0</v>
      </c>
      <c r="K940" s="802" t="s">
        <v>3806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2528</v>
      </c>
      <c r="D941" s="761" t="s">
        <v>6322</v>
      </c>
      <c r="E941" s="773">
        <v>12200.0</v>
      </c>
      <c r="F941" s="841" t="s">
        <v>3579</v>
      </c>
      <c r="G941" s="750" t="s">
        <v>18</v>
      </c>
      <c r="H941" s="761" t="s">
        <v>170</v>
      </c>
      <c r="I941" s="761" t="s">
        <v>191</v>
      </c>
      <c r="J941" s="808">
        <v>44319.0</v>
      </c>
      <c r="K941" s="799" t="s">
        <v>3818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3798</v>
      </c>
      <c r="D942" s="761" t="s">
        <v>6321</v>
      </c>
      <c r="E942" s="773">
        <v>97983.24</v>
      </c>
      <c r="F942" s="841" t="s">
        <v>6552</v>
      </c>
      <c r="G942" s="750" t="s">
        <v>18</v>
      </c>
      <c r="H942" s="841" t="s">
        <v>19</v>
      </c>
      <c r="I942" s="750" t="s">
        <v>250</v>
      </c>
      <c r="J942" s="797">
        <v>44344.0</v>
      </c>
      <c r="K942" s="726" t="s">
        <v>3802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3798</v>
      </c>
      <c r="D943" s="761" t="s">
        <v>6322</v>
      </c>
      <c r="E943" s="773">
        <v>20000.0</v>
      </c>
      <c r="F943" s="841" t="s">
        <v>4290</v>
      </c>
      <c r="G943" s="750" t="s">
        <v>18</v>
      </c>
      <c r="H943" s="841" t="s">
        <v>19</v>
      </c>
      <c r="I943" s="750" t="s">
        <v>4130</v>
      </c>
      <c r="J943" s="797">
        <v>44503.0</v>
      </c>
      <c r="K943" s="726" t="s">
        <v>3847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6553</v>
      </c>
      <c r="C944" s="845" t="s">
        <v>3798</v>
      </c>
      <c r="D944" s="846" t="s">
        <v>6322</v>
      </c>
      <c r="E944" s="847">
        <v>150000.0</v>
      </c>
      <c r="F944" s="851" t="s">
        <v>4071</v>
      </c>
      <c r="G944" s="829" t="s">
        <v>18</v>
      </c>
      <c r="H944" s="851" t="s">
        <v>19</v>
      </c>
      <c r="I944" s="829" t="s">
        <v>6310</v>
      </c>
      <c r="J944" s="852">
        <v>44130.0</v>
      </c>
      <c r="K944" s="845" t="s">
        <v>3806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3798</v>
      </c>
      <c r="D945" s="846" t="s">
        <v>6322</v>
      </c>
      <c r="E945" s="847">
        <v>5000.0</v>
      </c>
      <c r="F945" s="851" t="s">
        <v>4045</v>
      </c>
      <c r="G945" s="829" t="s">
        <v>18</v>
      </c>
      <c r="H945" s="851" t="s">
        <v>19</v>
      </c>
      <c r="I945" s="829" t="s">
        <v>250</v>
      </c>
      <c r="J945" s="852">
        <v>44497.0</v>
      </c>
      <c r="K945" s="845" t="s">
        <v>3814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2528</v>
      </c>
      <c r="D946" s="846" t="s">
        <v>6322</v>
      </c>
      <c r="E946" s="847">
        <v>53252.0</v>
      </c>
      <c r="F946" s="851" t="s">
        <v>6554</v>
      </c>
      <c r="G946" s="846" t="s">
        <v>2531</v>
      </c>
      <c r="H946" s="846" t="s">
        <v>29</v>
      </c>
      <c r="I946" s="846" t="s">
        <v>2532</v>
      </c>
      <c r="J946" s="853">
        <v>43811.0</v>
      </c>
      <c r="K946" s="854" t="s">
        <v>3814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2528</v>
      </c>
      <c r="D947" s="846" t="s">
        <v>6322</v>
      </c>
      <c r="E947" s="847">
        <v>15000.0</v>
      </c>
      <c r="F947" s="851" t="s">
        <v>6555</v>
      </c>
      <c r="G947" s="829" t="s">
        <v>18</v>
      </c>
      <c r="H947" s="846" t="s">
        <v>170</v>
      </c>
      <c r="I947" s="846" t="s">
        <v>2616</v>
      </c>
      <c r="J947" s="855">
        <v>44299.0</v>
      </c>
      <c r="K947" s="854" t="s">
        <v>3806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3798</v>
      </c>
      <c r="D948" s="846" t="s">
        <v>6321</v>
      </c>
      <c r="E948" s="847">
        <v>93639.74</v>
      </c>
      <c r="F948" s="851" t="s">
        <v>4854</v>
      </c>
      <c r="G948" s="829" t="s">
        <v>95</v>
      </c>
      <c r="H948" s="846" t="s">
        <v>29</v>
      </c>
      <c r="I948" s="846" t="s">
        <v>3971</v>
      </c>
      <c r="J948" s="855">
        <v>44204.0</v>
      </c>
      <c r="K948" s="854" t="s">
        <v>3802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6391</v>
      </c>
      <c r="C949" s="857" t="s">
        <v>3798</v>
      </c>
      <c r="D949" s="858" t="s">
        <v>6322</v>
      </c>
      <c r="E949" s="859">
        <v>4000.0</v>
      </c>
      <c r="F949" s="858" t="s">
        <v>595</v>
      </c>
      <c r="G949" s="858" t="s">
        <v>18</v>
      </c>
      <c r="H949" s="858" t="s">
        <v>19</v>
      </c>
      <c r="I949" s="858" t="s">
        <v>250</v>
      </c>
      <c r="J949" s="860">
        <v>44407.0</v>
      </c>
      <c r="K949" s="857" t="s">
        <v>4007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3613</v>
      </c>
      <c r="D950" s="846" t="s">
        <v>6322</v>
      </c>
      <c r="E950" s="847">
        <v>3000.0</v>
      </c>
      <c r="F950" s="851" t="s">
        <v>3636</v>
      </c>
      <c r="G950" s="829" t="s">
        <v>18</v>
      </c>
      <c r="H950" s="846" t="s">
        <v>29</v>
      </c>
      <c r="I950" s="846" t="s">
        <v>6229</v>
      </c>
      <c r="J950" s="855">
        <v>44062.0</v>
      </c>
      <c r="K950" s="854" t="s">
        <v>3806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3798</v>
      </c>
      <c r="D951" s="858" t="s">
        <v>2539</v>
      </c>
      <c r="E951" s="859">
        <v>73682.14</v>
      </c>
      <c r="F951" s="858" t="s">
        <v>4183</v>
      </c>
      <c r="G951" s="858" t="s">
        <v>2531</v>
      </c>
      <c r="H951" s="858" t="s">
        <v>29</v>
      </c>
      <c r="I951" s="858" t="s">
        <v>2531</v>
      </c>
      <c r="J951" s="860">
        <v>43742.0</v>
      </c>
      <c r="K951" s="857" t="s">
        <v>4184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6556</v>
      </c>
      <c r="C952" s="857" t="s">
        <v>3798</v>
      </c>
      <c r="D952" s="858" t="s">
        <v>6321</v>
      </c>
      <c r="E952" s="859" t="s">
        <v>6557</v>
      </c>
      <c r="F952" s="858" t="s">
        <v>6558</v>
      </c>
      <c r="G952" s="858" t="s">
        <v>18</v>
      </c>
      <c r="H952" s="858" t="s">
        <v>19</v>
      </c>
      <c r="I952" s="858" t="s">
        <v>250</v>
      </c>
      <c r="J952" s="860">
        <v>44405.0</v>
      </c>
      <c r="K952" s="857" t="s">
        <v>3818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6409</v>
      </c>
      <c r="C953" s="857" t="s">
        <v>3798</v>
      </c>
      <c r="D953" s="858" t="s">
        <v>6322</v>
      </c>
      <c r="E953" s="859">
        <v>127458.23</v>
      </c>
      <c r="F953" s="858" t="s">
        <v>3810</v>
      </c>
      <c r="G953" s="858" t="s">
        <v>18</v>
      </c>
      <c r="H953" s="858" t="s">
        <v>29</v>
      </c>
      <c r="I953" s="858" t="s">
        <v>3811</v>
      </c>
      <c r="J953" s="860">
        <v>44326.0</v>
      </c>
      <c r="K953" s="857" t="s">
        <v>3812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6559</v>
      </c>
      <c r="C954" s="857" t="s">
        <v>3798</v>
      </c>
      <c r="D954" s="858" t="s">
        <v>2539</v>
      </c>
      <c r="E954" s="859">
        <v>185758.05</v>
      </c>
      <c r="F954" s="858" t="s">
        <v>4621</v>
      </c>
      <c r="G954" s="858" t="s">
        <v>95</v>
      </c>
      <c r="H954" s="858" t="s">
        <v>29</v>
      </c>
      <c r="I954" s="858" t="s">
        <v>4100</v>
      </c>
      <c r="J954" s="860">
        <v>44218.0</v>
      </c>
      <c r="K954" s="857" t="s">
        <v>3818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6560</v>
      </c>
      <c r="C955" s="857" t="s">
        <v>3798</v>
      </c>
      <c r="D955" s="858" t="s">
        <v>6322</v>
      </c>
      <c r="E955" s="859">
        <v>470001.08</v>
      </c>
      <c r="F955" s="858" t="s">
        <v>4052</v>
      </c>
      <c r="G955" s="858" t="s">
        <v>95</v>
      </c>
      <c r="H955" s="858" t="s">
        <v>29</v>
      </c>
      <c r="I955" s="858" t="s">
        <v>4053</v>
      </c>
      <c r="J955" s="860">
        <v>44103.0</v>
      </c>
      <c r="K955" s="857" t="s">
        <v>3814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6505</v>
      </c>
      <c r="C956" s="857" t="s">
        <v>3798</v>
      </c>
      <c r="D956" s="858" t="s">
        <v>6322</v>
      </c>
      <c r="E956" s="859">
        <v>30000.0</v>
      </c>
      <c r="F956" s="858" t="s">
        <v>6506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3806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6454</v>
      </c>
      <c r="C957" s="857" t="s">
        <v>3798</v>
      </c>
      <c r="D957" s="858" t="s">
        <v>6322</v>
      </c>
      <c r="E957" s="859">
        <v>20000.0</v>
      </c>
      <c r="F957" s="858" t="s">
        <v>4204</v>
      </c>
      <c r="G957" s="858" t="s">
        <v>18</v>
      </c>
      <c r="H957" s="858" t="s">
        <v>29</v>
      </c>
      <c r="I957" s="858" t="s">
        <v>2785</v>
      </c>
      <c r="J957" s="860">
        <v>44399.0</v>
      </c>
      <c r="K957" s="857" t="s">
        <v>3806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6487</v>
      </c>
      <c r="C958" s="857" t="s">
        <v>3798</v>
      </c>
      <c r="D958" s="858" t="s">
        <v>6322</v>
      </c>
      <c r="E958" s="859">
        <v>20000.0</v>
      </c>
      <c r="F958" s="858" t="s">
        <v>1535</v>
      </c>
      <c r="G958" s="858" t="s">
        <v>18</v>
      </c>
      <c r="H958" s="858" t="s">
        <v>29</v>
      </c>
      <c r="I958" s="858" t="s">
        <v>5025</v>
      </c>
      <c r="J958" s="860">
        <v>44594.0</v>
      </c>
      <c r="K958" s="857" t="s">
        <v>3812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6561</v>
      </c>
      <c r="C959" s="857" t="s">
        <v>3798</v>
      </c>
      <c r="D959" s="858" t="s">
        <v>6321</v>
      </c>
      <c r="E959" s="859">
        <v>9396.31</v>
      </c>
      <c r="F959" s="858" t="s">
        <v>4212</v>
      </c>
      <c r="G959" s="858" t="s">
        <v>18</v>
      </c>
      <c r="H959" s="858" t="s">
        <v>29</v>
      </c>
      <c r="I959" s="858" t="s">
        <v>4213</v>
      </c>
      <c r="J959" s="860">
        <v>44323.0</v>
      </c>
      <c r="K959" s="857" t="s">
        <v>3812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6562</v>
      </c>
      <c r="C960" s="857" t="s">
        <v>3798</v>
      </c>
      <c r="D960" s="858" t="s">
        <v>6322</v>
      </c>
      <c r="E960" s="859">
        <v>44000.0</v>
      </c>
      <c r="F960" s="858" t="s">
        <v>1278</v>
      </c>
      <c r="G960" s="858" t="s">
        <v>95</v>
      </c>
      <c r="H960" s="858" t="s">
        <v>29</v>
      </c>
      <c r="I960" s="858">
        <v>4551730.0</v>
      </c>
      <c r="J960" s="860">
        <v>44138.0</v>
      </c>
      <c r="K960" s="857" t="s">
        <v>3814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3798</v>
      </c>
      <c r="D961" s="858" t="s">
        <v>6322</v>
      </c>
      <c r="E961" s="859">
        <v>250000.0</v>
      </c>
      <c r="F961" s="858" t="s">
        <v>4071</v>
      </c>
      <c r="G961" s="858" t="s">
        <v>18</v>
      </c>
      <c r="H961" s="858" t="s">
        <v>19</v>
      </c>
      <c r="I961" s="858" t="s">
        <v>6310</v>
      </c>
      <c r="J961" s="860">
        <v>44130.0</v>
      </c>
      <c r="K961" s="857" t="s">
        <v>3806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6560</v>
      </c>
      <c r="C962" s="857" t="s">
        <v>3798</v>
      </c>
      <c r="D962" s="858" t="s">
        <v>6322</v>
      </c>
      <c r="E962" s="859">
        <v>823824.0</v>
      </c>
      <c r="F962" s="858" t="s">
        <v>4052</v>
      </c>
      <c r="G962" s="858" t="s">
        <v>95</v>
      </c>
      <c r="H962" s="858" t="s">
        <v>29</v>
      </c>
      <c r="I962" s="858" t="s">
        <v>4053</v>
      </c>
      <c r="J962" s="860">
        <v>44103.0</v>
      </c>
      <c r="K962" s="857" t="s">
        <v>3814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2719</v>
      </c>
      <c r="C963" s="857" t="s">
        <v>2528</v>
      </c>
      <c r="D963" s="858" t="s">
        <v>6321</v>
      </c>
      <c r="E963" s="859">
        <v>64448.81</v>
      </c>
      <c r="F963" s="858" t="s">
        <v>2718</v>
      </c>
      <c r="G963" s="858" t="s">
        <v>2531</v>
      </c>
      <c r="H963" s="858" t="s">
        <v>29</v>
      </c>
      <c r="I963" s="858" t="s">
        <v>2532</v>
      </c>
      <c r="J963" s="860">
        <v>43707.0</v>
      </c>
      <c r="K963" s="857" t="s">
        <v>3818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6563</v>
      </c>
      <c r="C964" s="857" t="s">
        <v>3798</v>
      </c>
      <c r="D964" s="858" t="s">
        <v>6322</v>
      </c>
      <c r="E964" s="859">
        <v>10000.0</v>
      </c>
      <c r="F964" s="858" t="s">
        <v>6564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3814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6565</v>
      </c>
      <c r="C965" s="857" t="s">
        <v>3798</v>
      </c>
      <c r="D965" s="858" t="s">
        <v>6322</v>
      </c>
      <c r="E965" s="859">
        <v>323000.0</v>
      </c>
      <c r="F965" s="858" t="s">
        <v>4386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3812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6376</v>
      </c>
      <c r="C966" s="857" t="s">
        <v>3798</v>
      </c>
      <c r="D966" s="858" t="s">
        <v>2539</v>
      </c>
      <c r="E966" s="859">
        <v>3147.95</v>
      </c>
      <c r="F966" s="858" t="s">
        <v>1042</v>
      </c>
      <c r="G966" s="858" t="s">
        <v>95</v>
      </c>
      <c r="H966" s="858" t="s">
        <v>29</v>
      </c>
      <c r="I966" s="858" t="s">
        <v>4100</v>
      </c>
      <c r="J966" s="860">
        <v>44145.0</v>
      </c>
      <c r="K966" s="857" t="s">
        <v>3802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6566</v>
      </c>
      <c r="C967" s="857" t="s">
        <v>3798</v>
      </c>
      <c r="D967" s="858" t="s">
        <v>6322</v>
      </c>
      <c r="E967" s="859">
        <v>35000.0</v>
      </c>
      <c r="F967" s="858" t="s">
        <v>4096</v>
      </c>
      <c r="G967" s="858" t="s">
        <v>18</v>
      </c>
      <c r="H967" s="858" t="s">
        <v>19</v>
      </c>
      <c r="I967" s="858" t="s">
        <v>5007</v>
      </c>
      <c r="J967" s="860">
        <v>44445.0</v>
      </c>
      <c r="K967" s="857" t="s">
        <v>3812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6567</v>
      </c>
      <c r="C968" s="857" t="s">
        <v>3798</v>
      </c>
      <c r="D968" s="858" t="s">
        <v>6321</v>
      </c>
      <c r="E968" s="859" t="s">
        <v>6568</v>
      </c>
      <c r="F968" s="858" t="s">
        <v>4058</v>
      </c>
      <c r="G968" s="858" t="s">
        <v>18</v>
      </c>
      <c r="H968" s="858" t="s">
        <v>19</v>
      </c>
      <c r="I968" s="858" t="s">
        <v>250</v>
      </c>
      <c r="J968" s="860">
        <v>44466.0</v>
      </c>
      <c r="K968" s="857" t="s">
        <v>3818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6569</v>
      </c>
      <c r="C969" s="857" t="s">
        <v>3798</v>
      </c>
      <c r="D969" s="858" t="s">
        <v>6322</v>
      </c>
      <c r="E969" s="859">
        <v>350000.0</v>
      </c>
      <c r="F969" s="858" t="s">
        <v>1400</v>
      </c>
      <c r="G969" s="858" t="s">
        <v>18</v>
      </c>
      <c r="H969" s="858" t="s">
        <v>19</v>
      </c>
      <c r="I969" s="858" t="s">
        <v>113</v>
      </c>
      <c r="J969" s="860">
        <v>44568.0</v>
      </c>
      <c r="K969" s="857" t="s">
        <v>4457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6570</v>
      </c>
      <c r="C970" s="857" t="s">
        <v>3798</v>
      </c>
      <c r="D970" s="858" t="s">
        <v>6322</v>
      </c>
      <c r="E970" s="859">
        <v>15000.0</v>
      </c>
      <c r="F970" s="858" t="s">
        <v>4739</v>
      </c>
      <c r="G970" s="858" t="s">
        <v>18</v>
      </c>
      <c r="H970" s="858" t="s">
        <v>19</v>
      </c>
      <c r="I970" s="858" t="s">
        <v>6310</v>
      </c>
      <c r="J970" s="860">
        <v>44679.0</v>
      </c>
      <c r="K970" s="857" t="s">
        <v>3806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3550</v>
      </c>
      <c r="C971" s="857" t="s">
        <v>2528</v>
      </c>
      <c r="D971" s="858" t="s">
        <v>6321</v>
      </c>
      <c r="E971" s="859">
        <v>53398.09</v>
      </c>
      <c r="F971" s="858" t="s">
        <v>3549</v>
      </c>
      <c r="G971" s="858" t="s">
        <v>18</v>
      </c>
      <c r="H971" s="858" t="s">
        <v>170</v>
      </c>
      <c r="I971" s="858" t="s">
        <v>191</v>
      </c>
      <c r="J971" s="860">
        <v>44335.0</v>
      </c>
      <c r="K971" s="857" t="s">
        <v>3806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6571</v>
      </c>
      <c r="C972" s="857" t="s">
        <v>3798</v>
      </c>
      <c r="D972" s="858" t="s">
        <v>6321</v>
      </c>
      <c r="E972" s="859">
        <v>102018.55</v>
      </c>
      <c r="F972" s="858" t="s">
        <v>6572</v>
      </c>
      <c r="G972" s="858" t="s">
        <v>18</v>
      </c>
      <c r="H972" s="858" t="s">
        <v>29</v>
      </c>
      <c r="I972" s="858" t="s">
        <v>135</v>
      </c>
      <c r="J972" s="860">
        <v>44655.0</v>
      </c>
      <c r="K972" s="857" t="s">
        <v>3806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6344</v>
      </c>
      <c r="C973" s="857" t="s">
        <v>3798</v>
      </c>
      <c r="D973" s="858" t="s">
        <v>6322</v>
      </c>
      <c r="E973" s="859">
        <v>5000.0</v>
      </c>
      <c r="F973" s="858" t="s">
        <v>4366</v>
      </c>
      <c r="G973" s="858" t="s">
        <v>18</v>
      </c>
      <c r="H973" s="858" t="s">
        <v>19</v>
      </c>
      <c r="I973" s="858" t="s">
        <v>3865</v>
      </c>
      <c r="J973" s="860">
        <v>44263.0</v>
      </c>
      <c r="K973" s="857" t="s">
        <v>3812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6563</v>
      </c>
      <c r="C974" s="857" t="s">
        <v>3798</v>
      </c>
      <c r="D974" s="858" t="s">
        <v>6322</v>
      </c>
      <c r="E974" s="859">
        <v>10000.0</v>
      </c>
      <c r="F974" s="858" t="s">
        <v>6564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3814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6563</v>
      </c>
      <c r="C975" s="857" t="s">
        <v>3798</v>
      </c>
      <c r="D975" s="858" t="s">
        <v>6322</v>
      </c>
      <c r="E975" s="859">
        <v>10000.0</v>
      </c>
      <c r="F975" s="858" t="s">
        <v>6564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3814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6527</v>
      </c>
      <c r="C976" s="857" t="s">
        <v>3798</v>
      </c>
      <c r="D976" s="858" t="s">
        <v>6322</v>
      </c>
      <c r="E976" s="859">
        <v>7141.5</v>
      </c>
      <c r="F976" s="858" t="s">
        <v>3817</v>
      </c>
      <c r="G976" s="858" t="s">
        <v>18</v>
      </c>
      <c r="H976" s="858" t="s">
        <v>19</v>
      </c>
      <c r="I976" s="858" t="s">
        <v>250</v>
      </c>
      <c r="J976" s="860">
        <v>44084.0</v>
      </c>
      <c r="K976" s="857" t="s">
        <v>3818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6573</v>
      </c>
      <c r="C977" s="857" t="s">
        <v>3798</v>
      </c>
      <c r="D977" s="858" t="s">
        <v>2539</v>
      </c>
      <c r="E977" s="859">
        <v>39350.99</v>
      </c>
      <c r="F977" s="858" t="s">
        <v>4393</v>
      </c>
      <c r="G977" s="858" t="s">
        <v>18</v>
      </c>
      <c r="H977" s="858" t="s">
        <v>29</v>
      </c>
      <c r="I977" s="858" t="s">
        <v>135</v>
      </c>
      <c r="J977" s="860">
        <v>44615.0</v>
      </c>
      <c r="K977" s="857" t="s">
        <v>3812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6548</v>
      </c>
      <c r="C978" s="857" t="s">
        <v>3798</v>
      </c>
      <c r="D978" s="858" t="s">
        <v>2539</v>
      </c>
      <c r="E978" s="859">
        <v>10000.0</v>
      </c>
      <c r="F978" s="858" t="s">
        <v>1652</v>
      </c>
      <c r="G978" s="858" t="s">
        <v>18</v>
      </c>
      <c r="H978" s="858" t="s">
        <v>19</v>
      </c>
      <c r="I978" s="858" t="s">
        <v>250</v>
      </c>
      <c r="J978" s="860">
        <v>44744.0</v>
      </c>
      <c r="K978" s="857" t="s">
        <v>3802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6548</v>
      </c>
      <c r="C979" s="857" t="s">
        <v>3798</v>
      </c>
      <c r="D979" s="858" t="s">
        <v>6322</v>
      </c>
      <c r="E979" s="859">
        <v>10000.0</v>
      </c>
      <c r="F979" s="858" t="s">
        <v>1652</v>
      </c>
      <c r="G979" s="858" t="s">
        <v>18</v>
      </c>
      <c r="H979" s="858" t="s">
        <v>19</v>
      </c>
      <c r="I979" s="858" t="s">
        <v>250</v>
      </c>
      <c r="J979" s="860" t="s">
        <v>6574</v>
      </c>
      <c r="K979" s="857" t="s">
        <v>3976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6575</v>
      </c>
      <c r="C980" s="857" t="s">
        <v>3798</v>
      </c>
      <c r="D980" s="858" t="s">
        <v>6322</v>
      </c>
      <c r="E980" s="859">
        <v>15000.0</v>
      </c>
      <c r="F980" s="858" t="s">
        <v>4180</v>
      </c>
      <c r="G980" s="858" t="s">
        <v>18</v>
      </c>
      <c r="H980" s="858" t="s">
        <v>29</v>
      </c>
      <c r="I980" s="858" t="s">
        <v>693</v>
      </c>
      <c r="J980" s="860">
        <v>44462.0</v>
      </c>
      <c r="K980" s="857" t="s">
        <v>3802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6478</v>
      </c>
      <c r="C981" s="857" t="s">
        <v>3798</v>
      </c>
      <c r="D981" s="858" t="s">
        <v>6322</v>
      </c>
      <c r="E981" s="859">
        <v>27000.0</v>
      </c>
      <c r="F981" s="858" t="s">
        <v>3950</v>
      </c>
      <c r="G981" s="858" t="s">
        <v>18</v>
      </c>
      <c r="H981" s="858" t="s">
        <v>29</v>
      </c>
      <c r="I981" s="858" t="s">
        <v>3951</v>
      </c>
      <c r="J981" s="860">
        <v>44061.0</v>
      </c>
      <c r="K981" s="857" t="s">
        <v>3806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6359</v>
      </c>
      <c r="C982" s="857" t="s">
        <v>3798</v>
      </c>
      <c r="D982" s="858" t="s">
        <v>6322</v>
      </c>
      <c r="E982" s="859">
        <v>120000.0</v>
      </c>
      <c r="F982" s="858" t="s">
        <v>5376</v>
      </c>
      <c r="G982" s="858" t="s">
        <v>95</v>
      </c>
      <c r="H982" s="858" t="s">
        <v>29</v>
      </c>
      <c r="I982" s="858" t="s">
        <v>4065</v>
      </c>
      <c r="J982" s="860">
        <v>44134.0</v>
      </c>
      <c r="K982" s="857" t="s">
        <v>3802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6563</v>
      </c>
      <c r="C983" s="857" t="s">
        <v>3798</v>
      </c>
      <c r="D983" s="858" t="s">
        <v>6322</v>
      </c>
      <c r="E983" s="859">
        <v>10000.0</v>
      </c>
      <c r="F983" s="858" t="s">
        <v>6564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3814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6576</v>
      </c>
      <c r="C984" s="857" t="s">
        <v>3798</v>
      </c>
      <c r="D984" s="858" t="s">
        <v>6321</v>
      </c>
      <c r="E984" s="859">
        <v>82162.42</v>
      </c>
      <c r="F984" s="858" t="s">
        <v>4335</v>
      </c>
      <c r="G984" s="858" t="s">
        <v>18</v>
      </c>
      <c r="H984" s="858" t="s">
        <v>29</v>
      </c>
      <c r="I984" s="858" t="s">
        <v>4336</v>
      </c>
      <c r="J984" s="860">
        <v>44623.0</v>
      </c>
      <c r="K984" s="857" t="s">
        <v>3812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6577</v>
      </c>
      <c r="C985" s="857" t="s">
        <v>3798</v>
      </c>
      <c r="D985" s="858" t="s">
        <v>6321</v>
      </c>
      <c r="E985" s="859">
        <v>545597.31</v>
      </c>
      <c r="F985" s="858" t="s">
        <v>4974</v>
      </c>
      <c r="G985" s="858" t="s">
        <v>18</v>
      </c>
      <c r="H985" s="858" t="s">
        <v>29</v>
      </c>
      <c r="I985" s="858" t="s">
        <v>4336</v>
      </c>
      <c r="J985" s="860">
        <v>44434.0</v>
      </c>
      <c r="K985" s="857" t="s">
        <v>3812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6494</v>
      </c>
      <c r="C986" s="857" t="s">
        <v>3798</v>
      </c>
      <c r="D986" s="858" t="s">
        <v>6322</v>
      </c>
      <c r="E986" s="859">
        <v>100000.0</v>
      </c>
      <c r="F986" s="858" t="s">
        <v>3845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3814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6578</v>
      </c>
      <c r="C987" s="857" t="s">
        <v>3798</v>
      </c>
      <c r="D987" s="858" t="s">
        <v>6321</v>
      </c>
      <c r="E987" s="859">
        <v>674420.41</v>
      </c>
      <c r="F987" s="858" t="s">
        <v>6579</v>
      </c>
      <c r="G987" s="858" t="s">
        <v>18</v>
      </c>
      <c r="H987" s="858" t="s">
        <v>29</v>
      </c>
      <c r="I987" s="858" t="s">
        <v>4336</v>
      </c>
      <c r="J987" s="860">
        <v>44370.0</v>
      </c>
      <c r="K987" s="857" t="s">
        <v>3812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6580</v>
      </c>
      <c r="C988" s="857" t="s">
        <v>3798</v>
      </c>
      <c r="D988" s="858" t="s">
        <v>2539</v>
      </c>
      <c r="E988" s="859">
        <v>152231.41</v>
      </c>
      <c r="F988" s="858" t="s">
        <v>4315</v>
      </c>
      <c r="G988" s="858" t="s">
        <v>18</v>
      </c>
      <c r="H988" s="858" t="s">
        <v>19</v>
      </c>
      <c r="I988" s="858" t="s">
        <v>250</v>
      </c>
      <c r="J988" s="860">
        <v>44251.0</v>
      </c>
      <c r="K988" s="857" t="s">
        <v>3818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6495</v>
      </c>
      <c r="C989" s="857" t="s">
        <v>3798</v>
      </c>
      <c r="D989" s="858" t="s">
        <v>6322</v>
      </c>
      <c r="E989" s="859">
        <v>10000.0</v>
      </c>
      <c r="F989" s="858" t="s">
        <v>4483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3806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6581</v>
      </c>
      <c r="C990" s="857" t="s">
        <v>3798</v>
      </c>
      <c r="D990" s="858" t="s">
        <v>6322</v>
      </c>
      <c r="E990" s="859">
        <v>20000.0</v>
      </c>
      <c r="F990" s="858" t="s">
        <v>6582</v>
      </c>
      <c r="G990" s="858" t="s">
        <v>18</v>
      </c>
      <c r="H990" s="858" t="s">
        <v>29</v>
      </c>
      <c r="I990" s="858" t="s">
        <v>693</v>
      </c>
      <c r="J990" s="860">
        <v>44460.0</v>
      </c>
      <c r="K990" s="857" t="s">
        <v>3812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6583</v>
      </c>
      <c r="C991" s="857" t="s">
        <v>3798</v>
      </c>
      <c r="D991" s="858" t="s">
        <v>6322</v>
      </c>
      <c r="E991" s="859">
        <v>3000.0</v>
      </c>
      <c r="F991" s="858" t="s">
        <v>4713</v>
      </c>
      <c r="G991" s="858" t="s">
        <v>18</v>
      </c>
      <c r="H991" s="858" t="s">
        <v>29</v>
      </c>
      <c r="I991" s="858" t="s">
        <v>2785</v>
      </c>
      <c r="J991" s="860">
        <v>44393.0</v>
      </c>
      <c r="K991" s="857" t="s">
        <v>3802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6584</v>
      </c>
      <c r="C992" s="857" t="s">
        <v>3798</v>
      </c>
      <c r="D992" s="858" t="s">
        <v>6322</v>
      </c>
      <c r="E992" s="859">
        <v>5000.0</v>
      </c>
      <c r="F992" s="858" t="s">
        <v>178</v>
      </c>
      <c r="G992" s="858" t="s">
        <v>18</v>
      </c>
      <c r="H992" s="858" t="s">
        <v>29</v>
      </c>
      <c r="I992" s="858" t="s">
        <v>2912</v>
      </c>
      <c r="J992" s="860">
        <v>44335.0</v>
      </c>
      <c r="K992" s="857" t="s">
        <v>3847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6585</v>
      </c>
      <c r="C993" s="857" t="s">
        <v>3798</v>
      </c>
      <c r="D993" s="858" t="s">
        <v>6322</v>
      </c>
      <c r="E993" s="859">
        <v>18000.0</v>
      </c>
      <c r="F993" s="858" t="s">
        <v>4290</v>
      </c>
      <c r="G993" s="858" t="s">
        <v>18</v>
      </c>
      <c r="H993" s="858" t="s">
        <v>19</v>
      </c>
      <c r="I993" s="858" t="s">
        <v>4130</v>
      </c>
      <c r="J993" s="860">
        <v>44503.0</v>
      </c>
      <c r="K993" s="857" t="s">
        <v>3847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6586</v>
      </c>
      <c r="C994" s="857" t="s">
        <v>3798</v>
      </c>
      <c r="D994" s="858" t="s">
        <v>6321</v>
      </c>
      <c r="E994" s="859">
        <v>101231.24</v>
      </c>
      <c r="F994" s="858" t="s">
        <v>4228</v>
      </c>
      <c r="G994" s="858" t="s">
        <v>18</v>
      </c>
      <c r="H994" s="858" t="s">
        <v>19</v>
      </c>
      <c r="I994" s="858" t="s">
        <v>4130</v>
      </c>
      <c r="J994" s="860">
        <v>44462.0</v>
      </c>
      <c r="K994" s="857" t="s">
        <v>3806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3637</v>
      </c>
      <c r="C995" s="857" t="s">
        <v>3613</v>
      </c>
      <c r="D995" s="858" t="s">
        <v>6322</v>
      </c>
      <c r="E995" s="859">
        <v>8500.0</v>
      </c>
      <c r="F995" s="858" t="s">
        <v>3636</v>
      </c>
      <c r="G995" s="858" t="s">
        <v>18</v>
      </c>
      <c r="H995" s="858" t="s">
        <v>29</v>
      </c>
      <c r="I995" s="858" t="s">
        <v>6229</v>
      </c>
      <c r="J995" s="860">
        <v>44062.0</v>
      </c>
      <c r="K995" s="857" t="s">
        <v>3806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6505</v>
      </c>
      <c r="C996" s="857" t="s">
        <v>3798</v>
      </c>
      <c r="D996" s="858" t="s">
        <v>6322</v>
      </c>
      <c r="E996" s="859">
        <v>90000.0</v>
      </c>
      <c r="F996" s="858" t="s">
        <v>6506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3806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6587</v>
      </c>
      <c r="C997" s="857" t="s">
        <v>3798</v>
      </c>
      <c r="D997" s="858" t="s">
        <v>6321</v>
      </c>
      <c r="E997" s="859">
        <v>5000.0</v>
      </c>
      <c r="F997" s="858" t="s">
        <v>4894</v>
      </c>
      <c r="G997" s="858" t="s">
        <v>18</v>
      </c>
      <c r="H997" s="858" t="s">
        <v>19</v>
      </c>
      <c r="I997" s="858" t="s">
        <v>250</v>
      </c>
      <c r="J997" s="860">
        <v>44619.0</v>
      </c>
      <c r="K997" s="857" t="s">
        <v>3818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6588</v>
      </c>
      <c r="C998" s="862" t="s">
        <v>3798</v>
      </c>
      <c r="D998" s="846" t="s">
        <v>6322</v>
      </c>
      <c r="E998" s="863">
        <v>55000.0</v>
      </c>
      <c r="F998" s="846" t="s">
        <v>1860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4012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6589</v>
      </c>
      <c r="C999" s="862" t="s">
        <v>3798</v>
      </c>
      <c r="D999" s="846" t="s">
        <v>6322</v>
      </c>
      <c r="E999" s="863">
        <v>10000.0</v>
      </c>
      <c r="F999" s="846" t="s">
        <v>6590</v>
      </c>
      <c r="G999" s="848" t="s">
        <v>18</v>
      </c>
      <c r="H999" s="848" t="s">
        <v>19</v>
      </c>
      <c r="I999" s="848" t="s">
        <v>250</v>
      </c>
      <c r="J999" s="848">
        <v>44824.0</v>
      </c>
      <c r="K999" s="848" t="s">
        <v>3812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6344</v>
      </c>
      <c r="C1000" s="857" t="s">
        <v>3798</v>
      </c>
      <c r="D1000" s="858" t="s">
        <v>6322</v>
      </c>
      <c r="E1000" s="859">
        <v>25000.0</v>
      </c>
      <c r="F1000" s="858" t="s">
        <v>4366</v>
      </c>
      <c r="G1000" s="858" t="s">
        <v>95</v>
      </c>
      <c r="H1000" s="858" t="s">
        <v>29</v>
      </c>
      <c r="I1000" s="858" t="s">
        <v>3865</v>
      </c>
      <c r="J1000" s="860">
        <v>44263.0</v>
      </c>
      <c r="K1000" s="857" t="s">
        <v>3806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6591</v>
      </c>
      <c r="C1001" s="857" t="s">
        <v>3798</v>
      </c>
      <c r="D1001" s="858" t="s">
        <v>6321</v>
      </c>
      <c r="E1001" s="859">
        <v>120608.02</v>
      </c>
      <c r="F1001" s="858" t="s">
        <v>6592</v>
      </c>
      <c r="G1001" s="858" t="s">
        <v>18</v>
      </c>
      <c r="H1001" s="858" t="s">
        <v>29</v>
      </c>
      <c r="I1001" s="858" t="s">
        <v>4336</v>
      </c>
      <c r="J1001" s="860">
        <v>44623.0</v>
      </c>
      <c r="K1001" s="857" t="s">
        <v>3812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6593</v>
      </c>
      <c r="C1002" s="857" t="s">
        <v>3798</v>
      </c>
      <c r="D1002" s="858" t="s">
        <v>6321</v>
      </c>
      <c r="E1002" s="859">
        <v>181532.44</v>
      </c>
      <c r="F1002" s="858" t="s">
        <v>4785</v>
      </c>
      <c r="G1002" s="858" t="s">
        <v>18</v>
      </c>
      <c r="H1002" s="858" t="s">
        <v>19</v>
      </c>
      <c r="I1002" s="858" t="s">
        <v>4786</v>
      </c>
      <c r="J1002" s="860">
        <v>44376.0</v>
      </c>
      <c r="K1002" s="857" t="s">
        <v>3818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6531</v>
      </c>
      <c r="C1003" s="857" t="s">
        <v>3798</v>
      </c>
      <c r="D1003" s="858" t="s">
        <v>6322</v>
      </c>
      <c r="E1003" s="859">
        <v>200000.0</v>
      </c>
      <c r="F1003" s="858" t="s">
        <v>6532</v>
      </c>
      <c r="G1003" s="858" t="s">
        <v>18</v>
      </c>
      <c r="H1003" s="858" t="s">
        <v>19</v>
      </c>
      <c r="I1003" s="858" t="s">
        <v>6310</v>
      </c>
      <c r="J1003" s="860">
        <v>44454.0</v>
      </c>
      <c r="K1003" s="857" t="s">
        <v>3806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6594</v>
      </c>
      <c r="C1004" s="857" t="s">
        <v>3798</v>
      </c>
      <c r="D1004" s="858" t="s">
        <v>6322</v>
      </c>
      <c r="E1004" s="859">
        <v>25000.0</v>
      </c>
      <c r="F1004" s="858" t="s">
        <v>4924</v>
      </c>
      <c r="G1004" s="858" t="s">
        <v>18</v>
      </c>
      <c r="H1004" s="858" t="s">
        <v>29</v>
      </c>
      <c r="I1004" s="858" t="s">
        <v>162</v>
      </c>
      <c r="J1004" s="860">
        <v>44385.0</v>
      </c>
      <c r="K1004" s="857" t="s">
        <v>3847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6580</v>
      </c>
      <c r="C1005" s="857" t="s">
        <v>3798</v>
      </c>
      <c r="D1005" s="858" t="s">
        <v>6321</v>
      </c>
      <c r="E1005" s="859">
        <v>1473.07</v>
      </c>
      <c r="F1005" s="858" t="s">
        <v>4315</v>
      </c>
      <c r="G1005" s="858" t="s">
        <v>18</v>
      </c>
      <c r="H1005" s="858" t="s">
        <v>19</v>
      </c>
      <c r="I1005" s="858" t="s">
        <v>250</v>
      </c>
      <c r="J1005" s="860">
        <v>44251.0</v>
      </c>
      <c r="K1005" s="857" t="s">
        <v>3818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6538</v>
      </c>
      <c r="C1006" s="857" t="s">
        <v>2528</v>
      </c>
      <c r="D1006" s="858" t="s">
        <v>6321</v>
      </c>
      <c r="E1006" s="859">
        <v>74385.52</v>
      </c>
      <c r="F1006" s="858" t="s">
        <v>3185</v>
      </c>
      <c r="G1006" s="858" t="s">
        <v>18</v>
      </c>
      <c r="H1006" s="858" t="s">
        <v>170</v>
      </c>
      <c r="I1006" s="858" t="s">
        <v>2616</v>
      </c>
      <c r="J1006" s="860">
        <v>44568.0</v>
      </c>
      <c r="K1006" s="857" t="s">
        <v>3812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6595</v>
      </c>
      <c r="C1007" s="857" t="s">
        <v>3798</v>
      </c>
      <c r="D1007" s="858" t="s">
        <v>6322</v>
      </c>
      <c r="E1007" s="859">
        <v>7000.0</v>
      </c>
      <c r="F1007" s="858" t="s">
        <v>6596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3814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6597</v>
      </c>
      <c r="C1008" s="857" t="s">
        <v>3798</v>
      </c>
      <c r="D1008" s="858" t="s">
        <v>6321</v>
      </c>
      <c r="E1008" s="859">
        <v>157156.82</v>
      </c>
      <c r="F1008" s="858" t="s">
        <v>6598</v>
      </c>
      <c r="G1008" s="858" t="s">
        <v>18</v>
      </c>
      <c r="H1008" s="858" t="s">
        <v>29</v>
      </c>
      <c r="I1008" s="858" t="s">
        <v>825</v>
      </c>
      <c r="J1008" s="860">
        <v>44277.0</v>
      </c>
      <c r="K1008" s="857" t="s">
        <v>3814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2861</v>
      </c>
      <c r="C1009" s="857" t="s">
        <v>2528</v>
      </c>
      <c r="D1009" s="858" t="s">
        <v>6321</v>
      </c>
      <c r="E1009" s="859">
        <v>101893.24</v>
      </c>
      <c r="F1009" s="858" t="s">
        <v>2860</v>
      </c>
      <c r="G1009" s="858" t="s">
        <v>18</v>
      </c>
      <c r="H1009" s="858" t="s">
        <v>170</v>
      </c>
      <c r="I1009" s="858" t="s">
        <v>171</v>
      </c>
      <c r="J1009" s="860">
        <v>44365.0</v>
      </c>
      <c r="K1009" s="857" t="s">
        <v>3806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6464</v>
      </c>
      <c r="C1010" s="857" t="s">
        <v>3798</v>
      </c>
      <c r="D1010" s="858" t="s">
        <v>6322</v>
      </c>
      <c r="E1010" s="859">
        <v>5500.0</v>
      </c>
      <c r="F1010" s="858" t="s">
        <v>2136</v>
      </c>
      <c r="G1010" s="858" t="s">
        <v>18</v>
      </c>
      <c r="H1010" s="858" t="s">
        <v>29</v>
      </c>
      <c r="I1010" s="858" t="s">
        <v>2785</v>
      </c>
      <c r="J1010" s="860">
        <v>44293.0</v>
      </c>
      <c r="K1010" s="857" t="s">
        <v>3802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3158</v>
      </c>
      <c r="C1011" s="857" t="s">
        <v>2528</v>
      </c>
      <c r="D1011" s="858" t="s">
        <v>6321</v>
      </c>
      <c r="E1011" s="859">
        <v>111338.29</v>
      </c>
      <c r="F1011" s="858" t="s">
        <v>3157</v>
      </c>
      <c r="G1011" s="858" t="s">
        <v>18</v>
      </c>
      <c r="H1011" s="858" t="s">
        <v>170</v>
      </c>
      <c r="I1011" s="858" t="s">
        <v>191</v>
      </c>
      <c r="J1011" s="860">
        <v>44600.0</v>
      </c>
      <c r="K1011" s="857" t="s">
        <v>3814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6599</v>
      </c>
      <c r="C1012" s="857" t="s">
        <v>3798</v>
      </c>
      <c r="D1012" s="858" t="s">
        <v>6321</v>
      </c>
      <c r="E1012" s="859" t="s">
        <v>6600</v>
      </c>
      <c r="F1012" s="858" t="s">
        <v>4442</v>
      </c>
      <c r="G1012" s="858" t="s">
        <v>95</v>
      </c>
      <c r="H1012" s="858" t="s">
        <v>29</v>
      </c>
      <c r="I1012" s="858" t="s">
        <v>4443</v>
      </c>
      <c r="J1012" s="860">
        <v>44211.0</v>
      </c>
      <c r="K1012" s="857" t="s">
        <v>3818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6487</v>
      </c>
      <c r="C1013" s="857" t="s">
        <v>3798</v>
      </c>
      <c r="D1013" s="858" t="s">
        <v>6322</v>
      </c>
      <c r="E1013" s="859">
        <v>30000.0</v>
      </c>
      <c r="F1013" s="858" t="s">
        <v>1535</v>
      </c>
      <c r="G1013" s="858" t="s">
        <v>18</v>
      </c>
      <c r="H1013" s="858" t="s">
        <v>29</v>
      </c>
      <c r="I1013" s="858" t="s">
        <v>5025</v>
      </c>
      <c r="J1013" s="860">
        <v>44594.0</v>
      </c>
      <c r="K1013" s="857" t="s">
        <v>3812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6531</v>
      </c>
      <c r="C1014" s="786" t="s">
        <v>3798</v>
      </c>
      <c r="D1014" s="761" t="s">
        <v>6322</v>
      </c>
      <c r="E1014" s="787">
        <v>125000.0</v>
      </c>
      <c r="F1014" s="761" t="s">
        <v>6532</v>
      </c>
      <c r="G1014" s="771" t="s">
        <v>18</v>
      </c>
      <c r="H1014" s="771" t="s">
        <v>19</v>
      </c>
      <c r="I1014" s="771" t="s">
        <v>6310</v>
      </c>
      <c r="J1014" s="771">
        <v>44454.0</v>
      </c>
      <c r="K1014" s="771" t="s">
        <v>3806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6601</v>
      </c>
      <c r="C1015" s="786" t="s">
        <v>3798</v>
      </c>
      <c r="D1015" s="761" t="s">
        <v>6321</v>
      </c>
      <c r="E1015" s="787">
        <v>444418.17</v>
      </c>
      <c r="F1015" s="761" t="s">
        <v>5113</v>
      </c>
      <c r="G1015" s="771" t="s">
        <v>18</v>
      </c>
      <c r="H1015" s="771" t="s">
        <v>19</v>
      </c>
      <c r="I1015" s="771" t="s">
        <v>4130</v>
      </c>
      <c r="J1015" s="771">
        <v>44421.0</v>
      </c>
      <c r="K1015" s="771" t="s">
        <v>3812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6528</v>
      </c>
      <c r="C1016" s="802" t="s">
        <v>3798</v>
      </c>
      <c r="D1016" s="803" t="s">
        <v>6322</v>
      </c>
      <c r="E1016" s="804">
        <v>10000.0</v>
      </c>
      <c r="F1016" s="803" t="s">
        <v>6602</v>
      </c>
      <c r="G1016" s="803" t="s">
        <v>18</v>
      </c>
      <c r="H1016" s="803" t="s">
        <v>19</v>
      </c>
      <c r="I1016" s="803" t="s">
        <v>113</v>
      </c>
      <c r="J1016" s="805">
        <v>44645.0</v>
      </c>
      <c r="K1016" s="802" t="s">
        <v>3812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6603</v>
      </c>
      <c r="C1017" s="802" t="s">
        <v>3798</v>
      </c>
      <c r="D1017" s="803" t="s">
        <v>6321</v>
      </c>
      <c r="E1017" s="804">
        <v>608381.09</v>
      </c>
      <c r="F1017" s="803" t="s">
        <v>4813</v>
      </c>
      <c r="G1017" s="803" t="s">
        <v>18</v>
      </c>
      <c r="H1017" s="803" t="s">
        <v>29</v>
      </c>
      <c r="I1017" s="803" t="s">
        <v>3688</v>
      </c>
      <c r="J1017" s="805">
        <v>44341.0</v>
      </c>
      <c r="K1017" s="802" t="s">
        <v>4814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6562</v>
      </c>
      <c r="C1018" s="802" t="s">
        <v>3798</v>
      </c>
      <c r="D1018" s="803" t="s">
        <v>6322</v>
      </c>
      <c r="E1018" s="804">
        <v>5000.0</v>
      </c>
      <c r="F1018" s="803" t="s">
        <v>1278</v>
      </c>
      <c r="G1018" s="803" t="s">
        <v>95</v>
      </c>
      <c r="H1018" s="803" t="s">
        <v>29</v>
      </c>
      <c r="I1018" s="803" t="s">
        <v>3641</v>
      </c>
      <c r="J1018" s="805">
        <v>44138.0</v>
      </c>
      <c r="K1018" s="802" t="s">
        <v>3814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6528</v>
      </c>
      <c r="C1019" s="802" t="s">
        <v>3798</v>
      </c>
      <c r="D1019" s="803" t="s">
        <v>6322</v>
      </c>
      <c r="E1019" s="804">
        <v>5000.0</v>
      </c>
      <c r="F1019" s="803" t="s">
        <v>6602</v>
      </c>
      <c r="G1019" s="803" t="s">
        <v>18</v>
      </c>
      <c r="H1019" s="803" t="s">
        <v>19</v>
      </c>
      <c r="I1019" s="803" t="s">
        <v>113</v>
      </c>
      <c r="J1019" s="805">
        <v>44645.0</v>
      </c>
      <c r="K1019" s="802" t="s">
        <v>3812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6478</v>
      </c>
      <c r="C1020" s="802" t="s">
        <v>3798</v>
      </c>
      <c r="D1020" s="803" t="s">
        <v>6322</v>
      </c>
      <c r="E1020" s="804">
        <v>25000.0</v>
      </c>
      <c r="F1020" s="803" t="s">
        <v>3950</v>
      </c>
      <c r="G1020" s="803" t="s">
        <v>18</v>
      </c>
      <c r="H1020" s="803" t="s">
        <v>29</v>
      </c>
      <c r="I1020" s="803" t="s">
        <v>3951</v>
      </c>
      <c r="J1020" s="805">
        <v>44061.0</v>
      </c>
      <c r="K1020" s="802" t="s">
        <v>3806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6604</v>
      </c>
      <c r="C1021" s="786" t="s">
        <v>3798</v>
      </c>
      <c r="D1021" s="761" t="s">
        <v>6321</v>
      </c>
      <c r="E1021" s="787">
        <v>835364.29</v>
      </c>
      <c r="F1021" s="761" t="s">
        <v>4108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3806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6605</v>
      </c>
      <c r="C1022" s="786" t="s">
        <v>3798</v>
      </c>
      <c r="D1022" s="761" t="s">
        <v>6321</v>
      </c>
      <c r="E1022" s="787">
        <v>1652454.72</v>
      </c>
      <c r="F1022" s="761" t="s">
        <v>4108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3806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6606</v>
      </c>
      <c r="C1023" s="786" t="s">
        <v>3798</v>
      </c>
      <c r="D1023" s="761" t="s">
        <v>6322</v>
      </c>
      <c r="E1023" s="787">
        <v>10000.0</v>
      </c>
      <c r="F1023" s="761" t="s">
        <v>4689</v>
      </c>
      <c r="G1023" s="771" t="s">
        <v>18</v>
      </c>
      <c r="H1023" s="771" t="s">
        <v>19</v>
      </c>
      <c r="I1023" s="771" t="s">
        <v>6607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6608</v>
      </c>
      <c r="C1024" s="786" t="s">
        <v>3798</v>
      </c>
      <c r="D1024" s="761" t="s">
        <v>6321</v>
      </c>
      <c r="E1024" s="787">
        <v>352012.79</v>
      </c>
      <c r="F1024" s="761" t="s">
        <v>4112</v>
      </c>
      <c r="G1024" s="771" t="s">
        <v>95</v>
      </c>
      <c r="H1024" s="771" t="s">
        <v>29</v>
      </c>
      <c r="I1024" s="771" t="s">
        <v>4062</v>
      </c>
      <c r="J1024" s="771">
        <v>44186.0</v>
      </c>
      <c r="K1024" s="771" t="s">
        <v>3814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6609</v>
      </c>
      <c r="C1025" s="786" t="s">
        <v>3798</v>
      </c>
      <c r="D1025" s="761" t="s">
        <v>6321</v>
      </c>
      <c r="E1025" s="787">
        <v>130273.59</v>
      </c>
      <c r="F1025" s="761" t="s">
        <v>4282</v>
      </c>
      <c r="G1025" s="771" t="s">
        <v>95</v>
      </c>
      <c r="H1025" s="771" t="s">
        <v>29</v>
      </c>
      <c r="I1025" s="771" t="s">
        <v>3641</v>
      </c>
      <c r="J1025" s="771">
        <v>44211.0</v>
      </c>
      <c r="K1025" s="771" t="s">
        <v>3806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6610</v>
      </c>
      <c r="C1026" s="786" t="s">
        <v>3798</v>
      </c>
      <c r="D1026" s="761" t="s">
        <v>6322</v>
      </c>
      <c r="E1026" s="787">
        <v>10000.0</v>
      </c>
      <c r="F1026" s="761" t="s">
        <v>4079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3814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6369</v>
      </c>
      <c r="C1027" s="786" t="s">
        <v>3798</v>
      </c>
      <c r="D1027" s="761" t="s">
        <v>6321</v>
      </c>
      <c r="E1027" s="787">
        <v>41167.95</v>
      </c>
      <c r="F1027" s="761" t="s">
        <v>4026</v>
      </c>
      <c r="G1027" s="771" t="s">
        <v>95</v>
      </c>
      <c r="H1027" s="771" t="s">
        <v>29</v>
      </c>
      <c r="I1027" s="771" t="s">
        <v>3641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6610</v>
      </c>
      <c r="C1028" s="786" t="s">
        <v>3798</v>
      </c>
      <c r="D1028" s="761" t="s">
        <v>6322</v>
      </c>
      <c r="E1028" s="787">
        <v>10000.0</v>
      </c>
      <c r="F1028" s="761" t="s">
        <v>4079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3814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6611</v>
      </c>
      <c r="C1029" s="786" t="s">
        <v>3798</v>
      </c>
      <c r="D1029" s="761" t="s">
        <v>6322</v>
      </c>
      <c r="E1029" s="787">
        <v>4000.0</v>
      </c>
      <c r="F1029" s="761" t="s">
        <v>4045</v>
      </c>
      <c r="G1029" s="771" t="s">
        <v>18</v>
      </c>
      <c r="H1029" s="771" t="s">
        <v>19</v>
      </c>
      <c r="I1029" s="771" t="s">
        <v>250</v>
      </c>
      <c r="J1029" s="771">
        <v>44497.0</v>
      </c>
      <c r="K1029" s="771" t="s">
        <v>3814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6612</v>
      </c>
      <c r="C1030" s="786" t="s">
        <v>3798</v>
      </c>
      <c r="D1030" s="761" t="s">
        <v>6321</v>
      </c>
      <c r="E1030" s="787">
        <v>160322.21</v>
      </c>
      <c r="F1030" s="761" t="s">
        <v>4767</v>
      </c>
      <c r="G1030" s="771" t="s">
        <v>18</v>
      </c>
      <c r="H1030" s="771" t="s">
        <v>19</v>
      </c>
      <c r="I1030" s="771" t="s">
        <v>4130</v>
      </c>
      <c r="J1030" s="771">
        <v>44487.0</v>
      </c>
      <c r="K1030" s="771" t="s">
        <v>3806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6613</v>
      </c>
      <c r="C1031" s="786" t="s">
        <v>3798</v>
      </c>
      <c r="D1031" s="761" t="s">
        <v>6322</v>
      </c>
      <c r="E1031" s="787">
        <v>96000.0</v>
      </c>
      <c r="F1031" s="761" t="s">
        <v>4845</v>
      </c>
      <c r="G1031" s="771" t="s">
        <v>18</v>
      </c>
      <c r="H1031" s="771" t="s">
        <v>19</v>
      </c>
      <c r="I1031" s="771" t="s">
        <v>207</v>
      </c>
      <c r="J1031" s="771">
        <v>44698.0</v>
      </c>
      <c r="K1031" s="771" t="s">
        <v>3818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6614</v>
      </c>
      <c r="C1032" s="786" t="s">
        <v>3798</v>
      </c>
      <c r="D1032" s="761" t="s">
        <v>6321</v>
      </c>
      <c r="E1032" s="787">
        <v>217697.33</v>
      </c>
      <c r="F1032" s="761" t="s">
        <v>5322</v>
      </c>
      <c r="G1032" s="771" t="s">
        <v>18</v>
      </c>
      <c r="H1032" s="771" t="s">
        <v>19</v>
      </c>
      <c r="I1032" s="771" t="s">
        <v>4130</v>
      </c>
      <c r="J1032" s="771">
        <v>44426.0</v>
      </c>
      <c r="K1032" s="771" t="s">
        <v>3814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2663</v>
      </c>
      <c r="C1033" s="786" t="s">
        <v>2528</v>
      </c>
      <c r="D1033" s="761" t="s">
        <v>6321</v>
      </c>
      <c r="E1033" s="787">
        <v>865757.17</v>
      </c>
      <c r="F1033" s="761" t="s">
        <v>2662</v>
      </c>
      <c r="G1033" s="771" t="s">
        <v>18</v>
      </c>
      <c r="H1033" s="771" t="s">
        <v>170</v>
      </c>
      <c r="I1033" s="771" t="s">
        <v>2616</v>
      </c>
      <c r="J1033" s="771">
        <v>44263.0</v>
      </c>
      <c r="K1033" s="771" t="s">
        <v>3812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6615</v>
      </c>
      <c r="C1034" s="786" t="s">
        <v>3798</v>
      </c>
      <c r="D1034" s="761" t="s">
        <v>6321</v>
      </c>
      <c r="E1034" s="787">
        <v>662610.46</v>
      </c>
      <c r="F1034" s="761" t="s">
        <v>4866</v>
      </c>
      <c r="G1034" s="771" t="s">
        <v>18</v>
      </c>
      <c r="H1034" s="771" t="s">
        <v>19</v>
      </c>
      <c r="I1034" s="771" t="s">
        <v>4130</v>
      </c>
      <c r="J1034" s="771">
        <v>44517.0</v>
      </c>
      <c r="K1034" s="761" t="s">
        <v>3847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6616</v>
      </c>
      <c r="C1035" s="786" t="s">
        <v>3798</v>
      </c>
      <c r="D1035" s="761" t="s">
        <v>6322</v>
      </c>
      <c r="E1035" s="787">
        <v>17000.0</v>
      </c>
      <c r="F1035" s="761" t="s">
        <v>5284</v>
      </c>
      <c r="G1035" s="771" t="s">
        <v>95</v>
      </c>
      <c r="H1035" s="771" t="s">
        <v>29</v>
      </c>
      <c r="I1035" s="771" t="s">
        <v>4065</v>
      </c>
      <c r="J1035" s="771">
        <v>44147.0</v>
      </c>
      <c r="K1035" s="771" t="s">
        <v>3818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6562</v>
      </c>
      <c r="C1036" s="786" t="s">
        <v>3798</v>
      </c>
      <c r="D1036" s="761" t="s">
        <v>6322</v>
      </c>
      <c r="E1036" s="787">
        <v>20000.0</v>
      </c>
      <c r="F1036" s="761" t="s">
        <v>1278</v>
      </c>
      <c r="G1036" s="771" t="s">
        <v>95</v>
      </c>
      <c r="H1036" s="771" t="s">
        <v>29</v>
      </c>
      <c r="I1036" s="771" t="s">
        <v>3641</v>
      </c>
      <c r="J1036" s="771">
        <v>44138.0</v>
      </c>
      <c r="K1036" s="771" t="s">
        <v>3814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6478</v>
      </c>
      <c r="C1037" s="786" t="s">
        <v>3798</v>
      </c>
      <c r="D1037" s="761" t="s">
        <v>6322</v>
      </c>
      <c r="E1037" s="787">
        <v>25000.0</v>
      </c>
      <c r="F1037" s="761" t="s">
        <v>3950</v>
      </c>
      <c r="G1037" s="771" t="s">
        <v>18</v>
      </c>
      <c r="H1037" s="771" t="s">
        <v>29</v>
      </c>
      <c r="I1037" s="771" t="s">
        <v>3951</v>
      </c>
      <c r="J1037" s="771">
        <v>44061.0</v>
      </c>
      <c r="K1037" s="771" t="s">
        <v>3806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6617</v>
      </c>
      <c r="C1038" s="786" t="s">
        <v>3798</v>
      </c>
      <c r="D1038" s="761" t="s">
        <v>6321</v>
      </c>
      <c r="E1038" s="787">
        <v>384533.87</v>
      </c>
      <c r="F1038" s="761" t="s">
        <v>5266</v>
      </c>
      <c r="G1038" s="771" t="s">
        <v>18</v>
      </c>
      <c r="H1038" s="771" t="s">
        <v>19</v>
      </c>
      <c r="I1038" s="771" t="s">
        <v>4130</v>
      </c>
      <c r="J1038" s="771">
        <v>44421.0</v>
      </c>
      <c r="K1038" s="771" t="s">
        <v>3814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6487</v>
      </c>
      <c r="C1039" s="786" t="s">
        <v>3798</v>
      </c>
      <c r="D1039" s="761" t="s">
        <v>6322</v>
      </c>
      <c r="E1039" s="787">
        <v>30000.0</v>
      </c>
      <c r="F1039" s="761" t="s">
        <v>1535</v>
      </c>
      <c r="G1039" s="771" t="s">
        <v>18</v>
      </c>
      <c r="H1039" s="771" t="s">
        <v>29</v>
      </c>
      <c r="I1039" s="771" t="s">
        <v>6314</v>
      </c>
      <c r="J1039" s="771">
        <v>44594.0</v>
      </c>
      <c r="K1039" s="771" t="s">
        <v>3812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6618</v>
      </c>
      <c r="C1040" s="786" t="s">
        <v>3798</v>
      </c>
      <c r="D1040" s="761" t="s">
        <v>2539</v>
      </c>
      <c r="E1040" s="787">
        <v>190943.67</v>
      </c>
      <c r="F1040" s="761" t="s">
        <v>6619</v>
      </c>
      <c r="G1040" s="771" t="s">
        <v>2531</v>
      </c>
      <c r="H1040" s="771" t="s">
        <v>29</v>
      </c>
      <c r="I1040" s="771" t="s">
        <v>2531</v>
      </c>
      <c r="J1040" s="771">
        <v>44361.0</v>
      </c>
      <c r="K1040" s="771" t="s">
        <v>3814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6620</v>
      </c>
      <c r="C1041" s="786" t="s">
        <v>3798</v>
      </c>
      <c r="D1041" s="761" t="s">
        <v>6321</v>
      </c>
      <c r="E1041" s="787">
        <v>32923.57</v>
      </c>
      <c r="F1041" s="761" t="s">
        <v>5006</v>
      </c>
      <c r="G1041" s="771" t="s">
        <v>18</v>
      </c>
      <c r="H1041" s="771" t="s">
        <v>19</v>
      </c>
      <c r="I1041" s="771" t="s">
        <v>5007</v>
      </c>
      <c r="J1041" s="771">
        <v>44623.0</v>
      </c>
      <c r="K1041" s="761" t="s">
        <v>6621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6610</v>
      </c>
      <c r="C1042" s="786" t="s">
        <v>3798</v>
      </c>
      <c r="D1042" s="761" t="s">
        <v>6322</v>
      </c>
      <c r="E1042" s="787">
        <v>10000.0</v>
      </c>
      <c r="F1042" s="761" t="s">
        <v>4079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3814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6622</v>
      </c>
      <c r="C1043" s="786" t="s">
        <v>3798</v>
      </c>
      <c r="D1043" s="761" t="s">
        <v>6322</v>
      </c>
      <c r="E1043" s="787">
        <v>96196.0</v>
      </c>
      <c r="F1043" s="761" t="s">
        <v>4504</v>
      </c>
      <c r="G1043" s="771" t="s">
        <v>18</v>
      </c>
      <c r="H1043" s="771" t="s">
        <v>29</v>
      </c>
      <c r="I1043" s="771" t="s">
        <v>4124</v>
      </c>
      <c r="J1043" s="771">
        <v>44218.0</v>
      </c>
      <c r="K1043" s="771" t="s">
        <v>3802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3798</v>
      </c>
      <c r="D1044" s="761" t="s">
        <v>6322</v>
      </c>
      <c r="E1044" s="787">
        <v>21000.0</v>
      </c>
      <c r="F1044" s="761" t="s">
        <v>4924</v>
      </c>
      <c r="G1044" s="771" t="s">
        <v>18</v>
      </c>
      <c r="H1044" s="771" t="s">
        <v>29</v>
      </c>
      <c r="I1044" s="771" t="s">
        <v>162</v>
      </c>
      <c r="J1044" s="771">
        <v>44385.0</v>
      </c>
      <c r="K1044" s="771" t="s">
        <v>3847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6623</v>
      </c>
      <c r="C1045" s="786" t="s">
        <v>3798</v>
      </c>
      <c r="D1045" s="761" t="s">
        <v>6321</v>
      </c>
      <c r="E1045" s="787" t="s">
        <v>2582</v>
      </c>
      <c r="F1045" s="761" t="s">
        <v>6624</v>
      </c>
      <c r="G1045" s="771" t="s">
        <v>18</v>
      </c>
      <c r="H1045" s="771" t="s">
        <v>170</v>
      </c>
      <c r="I1045" s="771" t="s">
        <v>191</v>
      </c>
      <c r="J1045" s="771">
        <v>44824.0</v>
      </c>
      <c r="K1045" s="771" t="s">
        <v>3818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6625</v>
      </c>
      <c r="C1046" s="786" t="s">
        <v>3798</v>
      </c>
      <c r="D1046" s="761" t="s">
        <v>6322</v>
      </c>
      <c r="E1046" s="787">
        <v>60000.0</v>
      </c>
      <c r="F1046" s="761" t="s">
        <v>3843</v>
      </c>
      <c r="G1046" s="771" t="s">
        <v>18</v>
      </c>
      <c r="H1046" s="771" t="s">
        <v>29</v>
      </c>
      <c r="I1046" s="771" t="s">
        <v>162</v>
      </c>
      <c r="J1046" s="771">
        <v>44652.0</v>
      </c>
      <c r="K1046" s="771" t="s">
        <v>3812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6606</v>
      </c>
      <c r="C1047" s="786" t="s">
        <v>3798</v>
      </c>
      <c r="D1047" s="761" t="s">
        <v>6322</v>
      </c>
      <c r="E1047" s="787">
        <v>18000.0</v>
      </c>
      <c r="F1047" s="761" t="s">
        <v>4689</v>
      </c>
      <c r="G1047" s="771" t="s">
        <v>18</v>
      </c>
      <c r="H1047" s="771" t="s">
        <v>19</v>
      </c>
      <c r="I1047" s="771" t="s">
        <v>6607</v>
      </c>
      <c r="J1047" s="771">
        <v>44776.0</v>
      </c>
      <c r="K1047" s="771" t="s">
        <v>3818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6626</v>
      </c>
      <c r="C1048" s="786" t="s">
        <v>3798</v>
      </c>
      <c r="D1048" s="761" t="s">
        <v>6321</v>
      </c>
      <c r="E1048" s="787">
        <v>156696.82</v>
      </c>
      <c r="F1048" s="761" t="s">
        <v>6627</v>
      </c>
      <c r="G1048" s="771" t="s">
        <v>18</v>
      </c>
      <c r="H1048" s="771" t="s">
        <v>19</v>
      </c>
      <c r="I1048" s="771" t="s">
        <v>4130</v>
      </c>
      <c r="J1048" s="771">
        <v>44461.0</v>
      </c>
      <c r="K1048" s="771" t="s">
        <v>3812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6628</v>
      </c>
      <c r="C1049" s="786" t="s">
        <v>3798</v>
      </c>
      <c r="D1049" s="761" t="s">
        <v>6322</v>
      </c>
      <c r="E1049" s="787">
        <v>4800.0</v>
      </c>
      <c r="F1049" s="761" t="s">
        <v>544</v>
      </c>
      <c r="G1049" s="771" t="s">
        <v>18</v>
      </c>
      <c r="H1049" s="771" t="s">
        <v>29</v>
      </c>
      <c r="I1049" s="771" t="s">
        <v>135</v>
      </c>
      <c r="J1049" s="771">
        <v>44819.0</v>
      </c>
      <c r="K1049" s="771" t="s">
        <v>3814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6628</v>
      </c>
      <c r="C1050" s="786" t="s">
        <v>3798</v>
      </c>
      <c r="D1050" s="761" t="s">
        <v>6322</v>
      </c>
      <c r="E1050" s="787">
        <v>7477.76</v>
      </c>
      <c r="F1050" s="761" t="s">
        <v>544</v>
      </c>
      <c r="G1050" s="771" t="s">
        <v>18</v>
      </c>
      <c r="H1050" s="771" t="s">
        <v>29</v>
      </c>
      <c r="I1050" s="771" t="s">
        <v>135</v>
      </c>
      <c r="J1050" s="771">
        <v>44819.0</v>
      </c>
      <c r="K1050" s="771" t="s">
        <v>3814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6629</v>
      </c>
      <c r="C1051" s="786" t="s">
        <v>3798</v>
      </c>
      <c r="D1051" s="761" t="s">
        <v>6322</v>
      </c>
      <c r="E1051" s="787">
        <v>199998.0</v>
      </c>
      <c r="F1051" s="761" t="s">
        <v>4538</v>
      </c>
      <c r="G1051" s="771" t="s">
        <v>18</v>
      </c>
      <c r="H1051" s="771" t="s">
        <v>19</v>
      </c>
      <c r="I1051" s="771" t="s">
        <v>250</v>
      </c>
      <c r="J1051" s="771">
        <v>44739.0</v>
      </c>
      <c r="K1051" s="771" t="s">
        <v>3812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6630</v>
      </c>
      <c r="C1052" s="786" t="s">
        <v>3798</v>
      </c>
      <c r="D1052" s="761" t="s">
        <v>6321</v>
      </c>
      <c r="E1052" s="787">
        <v>104271.35</v>
      </c>
      <c r="F1052" s="761" t="s">
        <v>3912</v>
      </c>
      <c r="G1052" s="771" t="s">
        <v>18</v>
      </c>
      <c r="H1052" s="771" t="s">
        <v>19</v>
      </c>
      <c r="I1052" s="771" t="s">
        <v>250</v>
      </c>
      <c r="J1052" s="771">
        <v>44460.0</v>
      </c>
      <c r="K1052" s="771" t="s">
        <v>3913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6613</v>
      </c>
      <c r="C1053" s="786" t="s">
        <v>3798</v>
      </c>
      <c r="D1053" s="761" t="s">
        <v>6322</v>
      </c>
      <c r="E1053" s="787">
        <v>400000.0</v>
      </c>
      <c r="F1053" s="761" t="s">
        <v>1682</v>
      </c>
      <c r="G1053" s="771" t="s">
        <v>18</v>
      </c>
      <c r="H1053" s="771" t="s">
        <v>19</v>
      </c>
      <c r="I1053" s="771" t="s">
        <v>207</v>
      </c>
      <c r="J1053" s="771">
        <v>44698.0</v>
      </c>
      <c r="K1053" s="771" t="s">
        <v>3818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6344</v>
      </c>
      <c r="C1054" s="786" t="s">
        <v>3798</v>
      </c>
      <c r="D1054" s="761" t="s">
        <v>6322</v>
      </c>
      <c r="E1054" s="787">
        <v>10000.0</v>
      </c>
      <c r="F1054" s="761" t="s">
        <v>4366</v>
      </c>
      <c r="G1054" s="771" t="s">
        <v>95</v>
      </c>
      <c r="H1054" s="771" t="s">
        <v>29</v>
      </c>
      <c r="I1054" s="771" t="s">
        <v>3865</v>
      </c>
      <c r="J1054" s="771">
        <v>44263.0</v>
      </c>
      <c r="K1054" s="771" t="s">
        <v>3806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6487</v>
      </c>
      <c r="C1055" s="786" t="s">
        <v>3798</v>
      </c>
      <c r="D1055" s="761" t="s">
        <v>6322</v>
      </c>
      <c r="E1055" s="787">
        <v>30000.0</v>
      </c>
      <c r="F1055" s="761" t="s">
        <v>1535</v>
      </c>
      <c r="G1055" s="771" t="s">
        <v>18</v>
      </c>
      <c r="H1055" s="771" t="s">
        <v>29</v>
      </c>
      <c r="I1055" s="771" t="s">
        <v>6314</v>
      </c>
      <c r="J1055" s="771">
        <v>44594.0</v>
      </c>
      <c r="K1055" s="771" t="s">
        <v>3812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6631</v>
      </c>
      <c r="C1056" s="786" t="s">
        <v>3798</v>
      </c>
      <c r="D1056" s="761" t="s">
        <v>6322</v>
      </c>
      <c r="E1056" s="787">
        <v>10000.0</v>
      </c>
      <c r="F1056" s="761" t="s">
        <v>3926</v>
      </c>
      <c r="G1056" s="771" t="s">
        <v>95</v>
      </c>
      <c r="H1056" s="771" t="s">
        <v>29</v>
      </c>
      <c r="I1056" s="771" t="s">
        <v>3641</v>
      </c>
      <c r="J1056" s="771">
        <v>44217.0</v>
      </c>
      <c r="K1056" s="771" t="s">
        <v>3806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6632</v>
      </c>
      <c r="C1057" s="786" t="s">
        <v>3798</v>
      </c>
      <c r="D1057" s="761" t="s">
        <v>6322</v>
      </c>
      <c r="E1057" s="787">
        <v>2000.0</v>
      </c>
      <c r="F1057" s="761" t="s">
        <v>680</v>
      </c>
      <c r="G1057" s="771" t="s">
        <v>95</v>
      </c>
      <c r="H1057" s="771" t="s">
        <v>29</v>
      </c>
      <c r="I1057" s="771" t="s">
        <v>6267</v>
      </c>
      <c r="J1057" s="771">
        <v>44421.0</v>
      </c>
      <c r="K1057" s="771" t="s">
        <v>3806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6613</v>
      </c>
      <c r="C1058" s="786" t="s">
        <v>3798</v>
      </c>
      <c r="D1058" s="761" t="s">
        <v>6322</v>
      </c>
      <c r="E1058" s="787">
        <v>122000.0</v>
      </c>
      <c r="F1058" s="761" t="s">
        <v>4845</v>
      </c>
      <c r="G1058" s="771" t="s">
        <v>18</v>
      </c>
      <c r="H1058" s="771" t="s">
        <v>19</v>
      </c>
      <c r="I1058" s="771" t="s">
        <v>207</v>
      </c>
      <c r="J1058" s="771">
        <v>44698.0</v>
      </c>
      <c r="K1058" s="771" t="s">
        <v>3818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6613</v>
      </c>
      <c r="C1059" s="786" t="s">
        <v>3798</v>
      </c>
      <c r="D1059" s="761" t="s">
        <v>6322</v>
      </c>
      <c r="E1059" s="787">
        <v>13000.0</v>
      </c>
      <c r="F1059" s="761" t="s">
        <v>4845</v>
      </c>
      <c r="G1059" s="771" t="s">
        <v>18</v>
      </c>
      <c r="H1059" s="771" t="s">
        <v>19</v>
      </c>
      <c r="I1059" s="771" t="s">
        <v>207</v>
      </c>
      <c r="J1059" s="771">
        <v>44698.0</v>
      </c>
      <c r="K1059" s="771" t="s">
        <v>3818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6478</v>
      </c>
      <c r="C1060" s="786" t="s">
        <v>3798</v>
      </c>
      <c r="D1060" s="761" t="s">
        <v>6322</v>
      </c>
      <c r="E1060" s="787">
        <v>25000.0</v>
      </c>
      <c r="F1060" s="761" t="s">
        <v>3950</v>
      </c>
      <c r="G1060" s="771" t="s">
        <v>18</v>
      </c>
      <c r="H1060" s="771" t="s">
        <v>29</v>
      </c>
      <c r="I1060" s="771" t="s">
        <v>3951</v>
      </c>
      <c r="J1060" s="771">
        <v>44061.0</v>
      </c>
      <c r="K1060" s="771" t="s">
        <v>3806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6519</v>
      </c>
      <c r="C1061" s="726" t="s">
        <v>3798</v>
      </c>
      <c r="D1061" s="761" t="s">
        <v>6322</v>
      </c>
      <c r="E1061" s="773">
        <v>50000.0</v>
      </c>
      <c r="F1061" s="726" t="s">
        <v>1801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3806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6494</v>
      </c>
      <c r="C1062" s="802" t="s">
        <v>3798</v>
      </c>
      <c r="D1062" s="803" t="s">
        <v>6322</v>
      </c>
      <c r="E1062" s="804">
        <v>18000.0</v>
      </c>
      <c r="F1062" s="803" t="s">
        <v>3845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3814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6633</v>
      </c>
      <c r="C1063" s="802" t="s">
        <v>3798</v>
      </c>
      <c r="D1063" s="803" t="s">
        <v>6322</v>
      </c>
      <c r="E1063" s="804">
        <v>50000.0</v>
      </c>
      <c r="F1063" s="803" t="s">
        <v>6634</v>
      </c>
      <c r="G1063" s="803" t="s">
        <v>18</v>
      </c>
      <c r="H1063" s="803" t="s">
        <v>29</v>
      </c>
      <c r="I1063" s="803" t="s">
        <v>693</v>
      </c>
      <c r="J1063" s="805">
        <v>44831.0</v>
      </c>
      <c r="K1063" s="771" t="s">
        <v>3802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6635</v>
      </c>
      <c r="C1064" s="761" t="s">
        <v>3798</v>
      </c>
      <c r="D1064" s="761" t="s">
        <v>6322</v>
      </c>
      <c r="E1064" s="804">
        <v>10000.0</v>
      </c>
      <c r="F1064" s="803" t="s">
        <v>1378</v>
      </c>
      <c r="G1064" s="761" t="s">
        <v>18</v>
      </c>
      <c r="H1064" s="761" t="s">
        <v>19</v>
      </c>
      <c r="I1064" s="761" t="s">
        <v>6607</v>
      </c>
      <c r="J1064" s="771">
        <v>44733.0</v>
      </c>
      <c r="K1064" s="761" t="s">
        <v>3814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6494</v>
      </c>
      <c r="C1065" s="802" t="s">
        <v>3798</v>
      </c>
      <c r="D1065" s="803" t="s">
        <v>6322</v>
      </c>
      <c r="E1065" s="804">
        <v>20000.0</v>
      </c>
      <c r="F1065" s="803" t="s">
        <v>3845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3814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3798</v>
      </c>
      <c r="D1066" s="761" t="s">
        <v>6322</v>
      </c>
      <c r="E1066" s="773">
        <v>50000.0</v>
      </c>
      <c r="F1066" s="841" t="s">
        <v>5238</v>
      </c>
      <c r="G1066" s="750" t="s">
        <v>18</v>
      </c>
      <c r="H1066" s="761" t="s">
        <v>19</v>
      </c>
      <c r="I1066" s="761" t="s">
        <v>113</v>
      </c>
      <c r="J1066" s="808">
        <v>44469.0</v>
      </c>
      <c r="K1066" s="799" t="s">
        <v>3814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6636</v>
      </c>
      <c r="C1067" s="761" t="s">
        <v>3798</v>
      </c>
      <c r="D1067" s="761" t="s">
        <v>6322</v>
      </c>
      <c r="E1067" s="773">
        <v>10000.0</v>
      </c>
      <c r="F1067" s="761" t="s">
        <v>4307</v>
      </c>
      <c r="G1067" s="761" t="s">
        <v>18</v>
      </c>
      <c r="H1067" s="761" t="s">
        <v>1800</v>
      </c>
      <c r="I1067" s="761" t="s">
        <v>4308</v>
      </c>
      <c r="J1067" s="771">
        <v>44260.0</v>
      </c>
      <c r="K1067" s="761" t="s">
        <v>3818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6637</v>
      </c>
      <c r="C1068" s="761" t="s">
        <v>3798</v>
      </c>
      <c r="D1068" s="761" t="s">
        <v>6322</v>
      </c>
      <c r="E1068" s="773">
        <v>4000.0</v>
      </c>
      <c r="F1068" s="761" t="s">
        <v>4874</v>
      </c>
      <c r="G1068" s="761" t="s">
        <v>18</v>
      </c>
      <c r="H1068" s="761" t="s">
        <v>29</v>
      </c>
      <c r="I1068" s="761" t="s">
        <v>113</v>
      </c>
      <c r="J1068" s="771">
        <v>44749.0</v>
      </c>
      <c r="K1068" s="761" t="s">
        <v>3812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6569</v>
      </c>
      <c r="C1069" s="802" t="s">
        <v>3798</v>
      </c>
      <c r="D1069" s="803" t="s">
        <v>6322</v>
      </c>
      <c r="E1069" s="804">
        <v>30000.0</v>
      </c>
      <c r="F1069" s="803" t="s">
        <v>1400</v>
      </c>
      <c r="G1069" s="803" t="s">
        <v>18</v>
      </c>
      <c r="H1069" s="803" t="s">
        <v>19</v>
      </c>
      <c r="I1069" s="803" t="s">
        <v>113</v>
      </c>
      <c r="J1069" s="805">
        <v>44568.0</v>
      </c>
      <c r="K1069" s="802" t="s">
        <v>4457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3798</v>
      </c>
      <c r="D1070" s="761" t="s">
        <v>6322</v>
      </c>
      <c r="E1070" s="773">
        <v>500.0</v>
      </c>
      <c r="F1070" s="761" t="s">
        <v>4290</v>
      </c>
      <c r="G1070" s="750" t="s">
        <v>18</v>
      </c>
      <c r="H1070" s="761" t="s">
        <v>19</v>
      </c>
      <c r="I1070" s="761" t="s">
        <v>4130</v>
      </c>
      <c r="J1070" s="771">
        <v>44503.0</v>
      </c>
      <c r="K1070" s="726" t="s">
        <v>3847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6638</v>
      </c>
      <c r="C1071" s="761" t="s">
        <v>3798</v>
      </c>
      <c r="D1071" s="761" t="s">
        <v>6322</v>
      </c>
      <c r="E1071" s="773">
        <v>15000.0</v>
      </c>
      <c r="F1071" s="761" t="s">
        <v>3864</v>
      </c>
      <c r="G1071" s="761" t="s">
        <v>95</v>
      </c>
      <c r="H1071" s="761" t="s">
        <v>29</v>
      </c>
      <c r="I1071" s="761" t="s">
        <v>5291</v>
      </c>
      <c r="J1071" s="771">
        <v>44085.0</v>
      </c>
      <c r="K1071" s="761" t="s">
        <v>3806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6628</v>
      </c>
      <c r="C1072" s="761" t="s">
        <v>3798</v>
      </c>
      <c r="D1072" s="761" t="s">
        <v>6322</v>
      </c>
      <c r="E1072" s="773">
        <v>4500.0</v>
      </c>
      <c r="F1072" s="761" t="s">
        <v>544</v>
      </c>
      <c r="G1072" s="761" t="s">
        <v>18</v>
      </c>
      <c r="H1072" s="761" t="s">
        <v>29</v>
      </c>
      <c r="I1072" s="761" t="s">
        <v>135</v>
      </c>
      <c r="J1072" s="771">
        <v>44819.0</v>
      </c>
      <c r="K1072" s="761" t="s">
        <v>3814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6637</v>
      </c>
      <c r="C1073" s="761" t="s">
        <v>3798</v>
      </c>
      <c r="D1073" s="761" t="s">
        <v>6322</v>
      </c>
      <c r="E1073" s="773">
        <v>6500.0</v>
      </c>
      <c r="F1073" s="761" t="s">
        <v>4874</v>
      </c>
      <c r="G1073" s="761" t="s">
        <v>18</v>
      </c>
      <c r="H1073" s="761" t="s">
        <v>29</v>
      </c>
      <c r="I1073" s="761" t="s">
        <v>113</v>
      </c>
      <c r="J1073" s="771">
        <v>44749.0</v>
      </c>
      <c r="K1073" s="761" t="s">
        <v>3812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6639</v>
      </c>
      <c r="C1074" s="761" t="s">
        <v>3798</v>
      </c>
      <c r="D1074" s="761" t="s">
        <v>6322</v>
      </c>
      <c r="E1074" s="773">
        <v>100000.0</v>
      </c>
      <c r="F1074" s="761" t="s">
        <v>4731</v>
      </c>
      <c r="G1074" s="761" t="s">
        <v>18</v>
      </c>
      <c r="H1074" s="761" t="s">
        <v>19</v>
      </c>
      <c r="I1074" s="761" t="s">
        <v>207</v>
      </c>
      <c r="J1074" s="771">
        <v>44790.0</v>
      </c>
      <c r="K1074" s="761" t="s">
        <v>3814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6487</v>
      </c>
      <c r="C1075" s="761" t="s">
        <v>3798</v>
      </c>
      <c r="D1075" s="761" t="s">
        <v>6322</v>
      </c>
      <c r="E1075" s="773">
        <v>30000.0</v>
      </c>
      <c r="F1075" s="761" t="s">
        <v>1535</v>
      </c>
      <c r="G1075" s="750" t="s">
        <v>18</v>
      </c>
      <c r="H1075" s="841" t="s">
        <v>29</v>
      </c>
      <c r="I1075" s="750" t="s">
        <v>6488</v>
      </c>
      <c r="J1075" s="797">
        <v>44594.0</v>
      </c>
      <c r="K1075" s="761" t="s">
        <v>3812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6635</v>
      </c>
      <c r="C1076" s="761" t="s">
        <v>3798</v>
      </c>
      <c r="D1076" s="761" t="s">
        <v>6322</v>
      </c>
      <c r="E1076" s="773">
        <v>1000.0</v>
      </c>
      <c r="F1076" s="761" t="s">
        <v>6640</v>
      </c>
      <c r="G1076" s="761" t="s">
        <v>18</v>
      </c>
      <c r="H1076" s="761" t="s">
        <v>19</v>
      </c>
      <c r="I1076" s="761" t="s">
        <v>6607</v>
      </c>
      <c r="J1076" s="771">
        <v>44733.0</v>
      </c>
      <c r="K1076" s="761" t="s">
        <v>3814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6641</v>
      </c>
      <c r="C1077" s="761" t="s">
        <v>3798</v>
      </c>
      <c r="D1077" s="761" t="s">
        <v>6322</v>
      </c>
      <c r="E1077" s="773">
        <v>60000.0</v>
      </c>
      <c r="F1077" s="761" t="s">
        <v>2313</v>
      </c>
      <c r="G1077" s="761" t="s">
        <v>18</v>
      </c>
      <c r="H1077" s="761" t="s">
        <v>29</v>
      </c>
      <c r="I1077" s="761" t="s">
        <v>162</v>
      </c>
      <c r="J1077" s="771">
        <v>44802.0</v>
      </c>
      <c r="K1077" s="761" t="s">
        <v>3812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6583</v>
      </c>
      <c r="C1078" s="761" t="s">
        <v>3798</v>
      </c>
      <c r="D1078" s="761" t="s">
        <v>6322</v>
      </c>
      <c r="E1078" s="773">
        <v>8000.0</v>
      </c>
      <c r="F1078" s="761" t="s">
        <v>4713</v>
      </c>
      <c r="G1078" s="761" t="s">
        <v>18</v>
      </c>
      <c r="H1078" s="761" t="s">
        <v>29</v>
      </c>
      <c r="I1078" s="761" t="s">
        <v>2785</v>
      </c>
      <c r="J1078" s="771">
        <v>44393.0</v>
      </c>
      <c r="K1078" s="761" t="s">
        <v>3802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6642</v>
      </c>
      <c r="C1079" s="761" t="s">
        <v>3798</v>
      </c>
      <c r="D1079" s="761" t="s">
        <v>6322</v>
      </c>
      <c r="E1079" s="773">
        <v>6000.0</v>
      </c>
      <c r="F1079" s="761" t="s">
        <v>329</v>
      </c>
      <c r="G1079" s="761" t="s">
        <v>18</v>
      </c>
      <c r="H1079" s="761" t="s">
        <v>19</v>
      </c>
      <c r="I1079" s="761" t="s">
        <v>113</v>
      </c>
      <c r="J1079" s="771">
        <v>44767.0</v>
      </c>
      <c r="K1079" s="761" t="s">
        <v>3812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6613</v>
      </c>
      <c r="C1080" s="786" t="s">
        <v>3798</v>
      </c>
      <c r="D1080" s="761" t="s">
        <v>6322</v>
      </c>
      <c r="E1080" s="787">
        <v>85000.0</v>
      </c>
      <c r="F1080" s="761" t="s">
        <v>4845</v>
      </c>
      <c r="G1080" s="771" t="s">
        <v>18</v>
      </c>
      <c r="H1080" s="771" t="s">
        <v>19</v>
      </c>
      <c r="I1080" s="771" t="s">
        <v>207</v>
      </c>
      <c r="J1080" s="771">
        <v>44698.0</v>
      </c>
      <c r="K1080" s="771" t="s">
        <v>3818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3798</v>
      </c>
      <c r="D1081" s="761" t="s">
        <v>6322</v>
      </c>
      <c r="E1081" s="773">
        <v>100000.0</v>
      </c>
      <c r="F1081" s="841" t="s">
        <v>5238</v>
      </c>
      <c r="G1081" s="750" t="s">
        <v>18</v>
      </c>
      <c r="H1081" s="761" t="s">
        <v>19</v>
      </c>
      <c r="I1081" s="761" t="s">
        <v>113</v>
      </c>
      <c r="J1081" s="808">
        <v>44469.0</v>
      </c>
      <c r="K1081" s="799" t="s">
        <v>3814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6643</v>
      </c>
      <c r="C1082" s="761" t="s">
        <v>3798</v>
      </c>
      <c r="D1082" s="761" t="s">
        <v>6322</v>
      </c>
      <c r="E1082" s="773">
        <v>5000.0</v>
      </c>
      <c r="F1082" s="761" t="s">
        <v>201</v>
      </c>
      <c r="G1082" s="761" t="s">
        <v>95</v>
      </c>
      <c r="H1082" s="761" t="s">
        <v>29</v>
      </c>
      <c r="I1082" s="761" t="s">
        <v>3851</v>
      </c>
      <c r="J1082" s="771">
        <v>44231.0</v>
      </c>
      <c r="K1082" s="761" t="s">
        <v>3818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6478</v>
      </c>
      <c r="C1083" s="786" t="s">
        <v>3798</v>
      </c>
      <c r="D1083" s="761" t="s">
        <v>6322</v>
      </c>
      <c r="E1083" s="787">
        <v>20000.0</v>
      </c>
      <c r="F1083" s="761" t="s">
        <v>3950</v>
      </c>
      <c r="G1083" s="761" t="s">
        <v>18</v>
      </c>
      <c r="H1083" s="761" t="s">
        <v>29</v>
      </c>
      <c r="I1083" s="761" t="s">
        <v>3951</v>
      </c>
      <c r="J1083" s="771">
        <v>44061.0</v>
      </c>
      <c r="K1083" s="761" t="s">
        <v>3806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6644</v>
      </c>
      <c r="C1084" s="761" t="s">
        <v>3798</v>
      </c>
      <c r="D1084" s="761" t="s">
        <v>6322</v>
      </c>
      <c r="E1084" s="773">
        <v>10000.0</v>
      </c>
      <c r="F1084" s="761" t="s">
        <v>2855</v>
      </c>
      <c r="G1084" s="761" t="s">
        <v>18</v>
      </c>
      <c r="H1084" s="761" t="s">
        <v>29</v>
      </c>
      <c r="I1084" s="761" t="s">
        <v>162</v>
      </c>
      <c r="J1084" s="771">
        <v>44644.0</v>
      </c>
      <c r="K1084" s="761" t="s">
        <v>3812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6645</v>
      </c>
      <c r="C1085" s="761" t="s">
        <v>3798</v>
      </c>
      <c r="D1085" s="761" t="s">
        <v>6322</v>
      </c>
      <c r="E1085" s="773">
        <v>18042.73</v>
      </c>
      <c r="F1085" s="761" t="s">
        <v>4600</v>
      </c>
      <c r="G1085" s="761" t="s">
        <v>18</v>
      </c>
      <c r="H1085" s="761" t="s">
        <v>19</v>
      </c>
      <c r="I1085" s="761" t="s">
        <v>1787</v>
      </c>
      <c r="J1085" s="761" t="s">
        <v>2582</v>
      </c>
      <c r="K1085" s="761" t="s">
        <v>3812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6583</v>
      </c>
      <c r="C1086" s="761" t="s">
        <v>3798</v>
      </c>
      <c r="D1086" s="761" t="s">
        <v>6322</v>
      </c>
      <c r="E1086" s="773">
        <v>33000.0</v>
      </c>
      <c r="F1086" s="761" t="s">
        <v>4713</v>
      </c>
      <c r="G1086" s="761" t="s">
        <v>18</v>
      </c>
      <c r="H1086" s="761" t="s">
        <v>29</v>
      </c>
      <c r="I1086" s="761" t="s">
        <v>2785</v>
      </c>
      <c r="J1086" s="771">
        <v>44393.0</v>
      </c>
      <c r="K1086" s="761" t="s">
        <v>3802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6494</v>
      </c>
      <c r="C1087" s="802" t="s">
        <v>3798</v>
      </c>
      <c r="D1087" s="803" t="s">
        <v>6322</v>
      </c>
      <c r="E1087" s="804">
        <v>7000.0</v>
      </c>
      <c r="F1087" s="803" t="s">
        <v>3845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3814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6494</v>
      </c>
      <c r="C1088" s="802" t="s">
        <v>3798</v>
      </c>
      <c r="D1088" s="803" t="s">
        <v>6322</v>
      </c>
      <c r="E1088" s="804">
        <v>7000.0</v>
      </c>
      <c r="F1088" s="803" t="s">
        <v>3845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3814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6646</v>
      </c>
      <c r="C1089" s="761" t="s">
        <v>3798</v>
      </c>
      <c r="D1089" s="761" t="s">
        <v>6322</v>
      </c>
      <c r="E1089" s="773">
        <v>3000.0</v>
      </c>
      <c r="F1089" s="761" t="s">
        <v>6647</v>
      </c>
      <c r="G1089" s="761" t="s">
        <v>95</v>
      </c>
      <c r="H1089" s="761" t="s">
        <v>29</v>
      </c>
      <c r="I1089" s="761" t="s">
        <v>4148</v>
      </c>
      <c r="J1089" s="771">
        <v>44840.0</v>
      </c>
      <c r="K1089" s="761" t="s">
        <v>3812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6569</v>
      </c>
      <c r="C1090" s="802" t="s">
        <v>3798</v>
      </c>
      <c r="D1090" s="803" t="s">
        <v>6322</v>
      </c>
      <c r="E1090" s="804">
        <v>300000.0</v>
      </c>
      <c r="F1090" s="803" t="s">
        <v>1400</v>
      </c>
      <c r="G1090" s="803" t="s">
        <v>18</v>
      </c>
      <c r="H1090" s="803" t="s">
        <v>19</v>
      </c>
      <c r="I1090" s="803" t="s">
        <v>113</v>
      </c>
      <c r="J1090" s="805">
        <v>44568.0</v>
      </c>
      <c r="K1090" s="802" t="s">
        <v>4457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6581</v>
      </c>
      <c r="C1091" s="761" t="s">
        <v>3798</v>
      </c>
      <c r="D1091" s="761" t="s">
        <v>6322</v>
      </c>
      <c r="E1091" s="773">
        <v>5000.0</v>
      </c>
      <c r="F1091" s="761" t="s">
        <v>6582</v>
      </c>
      <c r="G1091" s="761" t="s">
        <v>18</v>
      </c>
      <c r="H1091" s="761" t="s">
        <v>29</v>
      </c>
      <c r="I1091" s="761" t="s">
        <v>693</v>
      </c>
      <c r="J1091" s="771">
        <v>44460.0</v>
      </c>
      <c r="K1091" s="761" t="s">
        <v>3812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6648</v>
      </c>
      <c r="C1092" s="761" t="s">
        <v>3798</v>
      </c>
      <c r="D1092" s="761" t="s">
        <v>6322</v>
      </c>
      <c r="E1092" s="773">
        <v>30000.0</v>
      </c>
      <c r="F1092" s="761" t="s">
        <v>5149</v>
      </c>
      <c r="G1092" s="761" t="s">
        <v>18</v>
      </c>
      <c r="H1092" s="761" t="s">
        <v>19</v>
      </c>
      <c r="I1092" s="761" t="s">
        <v>3641</v>
      </c>
      <c r="J1092" s="771">
        <v>44186.0</v>
      </c>
      <c r="K1092" s="761" t="s">
        <v>3802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3798</v>
      </c>
      <c r="D1093" s="761" t="s">
        <v>6322</v>
      </c>
      <c r="E1093" s="773">
        <v>4386.42</v>
      </c>
      <c r="F1093" s="761" t="s">
        <v>4290</v>
      </c>
      <c r="G1093" s="750" t="s">
        <v>18</v>
      </c>
      <c r="H1093" s="761" t="s">
        <v>19</v>
      </c>
      <c r="I1093" s="761" t="s">
        <v>4130</v>
      </c>
      <c r="J1093" s="771">
        <v>44503.0</v>
      </c>
      <c r="K1093" s="726" t="s">
        <v>3847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6613</v>
      </c>
      <c r="C1094" s="761" t="s">
        <v>3798</v>
      </c>
      <c r="D1094" s="761" t="s">
        <v>2539</v>
      </c>
      <c r="E1094" s="773">
        <v>377183.5</v>
      </c>
      <c r="F1094" s="761" t="s">
        <v>4845</v>
      </c>
      <c r="G1094" s="761" t="s">
        <v>18</v>
      </c>
      <c r="H1094" s="761" t="s">
        <v>19</v>
      </c>
      <c r="I1094" s="761" t="s">
        <v>207</v>
      </c>
      <c r="J1094" s="771">
        <v>44714.0</v>
      </c>
      <c r="K1094" s="761" t="s">
        <v>3818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6649</v>
      </c>
      <c r="C1095" s="761" t="s">
        <v>3798</v>
      </c>
      <c r="D1095" s="761" t="s">
        <v>6322</v>
      </c>
      <c r="E1095" s="773">
        <v>60000.0</v>
      </c>
      <c r="F1095" s="761" t="s">
        <v>1732</v>
      </c>
      <c r="G1095" s="761" t="s">
        <v>18</v>
      </c>
      <c r="H1095" s="761" t="s">
        <v>19</v>
      </c>
      <c r="I1095" s="761" t="s">
        <v>113</v>
      </c>
      <c r="J1095" s="771">
        <v>44714.0</v>
      </c>
      <c r="K1095" s="761" t="s">
        <v>3814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6519</v>
      </c>
      <c r="C1096" s="726" t="s">
        <v>3798</v>
      </c>
      <c r="D1096" s="761" t="s">
        <v>6322</v>
      </c>
      <c r="E1096" s="773">
        <v>15000.0</v>
      </c>
      <c r="F1096" s="726" t="s">
        <v>1801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3806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6487</v>
      </c>
      <c r="C1097" s="786" t="s">
        <v>3798</v>
      </c>
      <c r="D1097" s="761" t="s">
        <v>6322</v>
      </c>
      <c r="E1097" s="787">
        <v>30000.0</v>
      </c>
      <c r="F1097" s="761" t="s">
        <v>1535</v>
      </c>
      <c r="G1097" s="771" t="s">
        <v>18</v>
      </c>
      <c r="H1097" s="771" t="s">
        <v>29</v>
      </c>
      <c r="I1097" s="771" t="s">
        <v>6314</v>
      </c>
      <c r="J1097" s="771">
        <v>44594.0</v>
      </c>
      <c r="K1097" s="771" t="s">
        <v>3812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6649</v>
      </c>
      <c r="C1098" s="761" t="s">
        <v>3798</v>
      </c>
      <c r="D1098" s="761" t="s">
        <v>6322</v>
      </c>
      <c r="E1098" s="773">
        <v>60000.0</v>
      </c>
      <c r="F1098" s="761" t="s">
        <v>1732</v>
      </c>
      <c r="G1098" s="761" t="s">
        <v>18</v>
      </c>
      <c r="H1098" s="761" t="s">
        <v>19</v>
      </c>
      <c r="I1098" s="761" t="s">
        <v>113</v>
      </c>
      <c r="J1098" s="771">
        <v>44714.0</v>
      </c>
      <c r="K1098" s="761" t="s">
        <v>3814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6566</v>
      </c>
      <c r="C1099" s="761" t="s">
        <v>3798</v>
      </c>
      <c r="D1099" s="761" t="s">
        <v>6322</v>
      </c>
      <c r="E1099" s="773">
        <v>30000.0</v>
      </c>
      <c r="F1099" s="761" t="s">
        <v>4096</v>
      </c>
      <c r="G1099" s="761" t="s">
        <v>18</v>
      </c>
      <c r="H1099" s="761" t="s">
        <v>19</v>
      </c>
      <c r="I1099" s="761" t="s">
        <v>5007</v>
      </c>
      <c r="J1099" s="771">
        <v>44445.0</v>
      </c>
      <c r="K1099" s="761" t="s">
        <v>3812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3798</v>
      </c>
      <c r="D1100" s="761" t="s">
        <v>6322</v>
      </c>
      <c r="E1100" s="773">
        <v>1620.0</v>
      </c>
      <c r="F1100" s="761" t="s">
        <v>544</v>
      </c>
      <c r="G1100" s="761" t="s">
        <v>18</v>
      </c>
      <c r="H1100" s="761" t="s">
        <v>29</v>
      </c>
      <c r="I1100" s="761" t="s">
        <v>135</v>
      </c>
      <c r="J1100" s="771">
        <v>44819.0</v>
      </c>
      <c r="K1100" s="761" t="s">
        <v>3814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6641</v>
      </c>
      <c r="C1101" s="761" t="s">
        <v>3798</v>
      </c>
      <c r="D1101" s="761" t="s">
        <v>6322</v>
      </c>
      <c r="E1101" s="773">
        <v>80000.0</v>
      </c>
      <c r="F1101" s="761" t="s">
        <v>2313</v>
      </c>
      <c r="G1101" s="761" t="s">
        <v>18</v>
      </c>
      <c r="H1101" s="761" t="s">
        <v>29</v>
      </c>
      <c r="I1101" s="761" t="s">
        <v>162</v>
      </c>
      <c r="J1101" s="771">
        <v>44802.0</v>
      </c>
      <c r="K1101" s="761" t="s">
        <v>3812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6648</v>
      </c>
      <c r="C1102" s="761" t="s">
        <v>3798</v>
      </c>
      <c r="D1102" s="761" t="s">
        <v>6321</v>
      </c>
      <c r="E1102" s="773">
        <v>159092.51</v>
      </c>
      <c r="F1102" s="761" t="s">
        <v>5149</v>
      </c>
      <c r="G1102" s="761" t="s">
        <v>18</v>
      </c>
      <c r="H1102" s="761" t="s">
        <v>19</v>
      </c>
      <c r="I1102" s="761" t="s">
        <v>3641</v>
      </c>
      <c r="J1102" s="771">
        <v>44186.0</v>
      </c>
      <c r="K1102" s="761" t="s">
        <v>3802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3798</v>
      </c>
      <c r="D1103" s="761" t="s">
        <v>2539</v>
      </c>
      <c r="E1103" s="773">
        <v>101114.41</v>
      </c>
      <c r="F1103" s="761" t="s">
        <v>3917</v>
      </c>
      <c r="G1103" s="761" t="s">
        <v>18</v>
      </c>
      <c r="H1103" s="761" t="s">
        <v>6650</v>
      </c>
      <c r="I1103" s="761" t="s">
        <v>6651</v>
      </c>
      <c r="J1103" s="771">
        <v>44078.0</v>
      </c>
      <c r="K1103" s="761" t="s">
        <v>3818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6652</v>
      </c>
      <c r="C1104" s="761" t="s">
        <v>3798</v>
      </c>
      <c r="D1104" s="761" t="s">
        <v>6321</v>
      </c>
      <c r="E1104" s="773">
        <v>179504.09</v>
      </c>
      <c r="F1104" s="761" t="s">
        <v>4650</v>
      </c>
      <c r="G1104" s="761" t="s">
        <v>95</v>
      </c>
      <c r="H1104" s="761" t="s">
        <v>29</v>
      </c>
      <c r="I1104" s="761" t="s">
        <v>3641</v>
      </c>
      <c r="J1104" s="771">
        <v>44246.0</v>
      </c>
      <c r="K1104" s="761" t="s">
        <v>3806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6653</v>
      </c>
      <c r="C1105" s="761" t="s">
        <v>3798</v>
      </c>
      <c r="D1105" s="761" t="s">
        <v>6321</v>
      </c>
      <c r="E1105" s="773" t="s">
        <v>6654</v>
      </c>
      <c r="F1105" s="763" t="s">
        <v>5195</v>
      </c>
      <c r="G1105" s="761" t="s">
        <v>18</v>
      </c>
      <c r="H1105" s="761" t="s">
        <v>19</v>
      </c>
      <c r="I1105" s="761" t="s">
        <v>250</v>
      </c>
      <c r="J1105" s="771">
        <v>44390.0</v>
      </c>
      <c r="K1105" s="761" t="s">
        <v>3818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6648</v>
      </c>
      <c r="C1106" s="761" t="s">
        <v>3798</v>
      </c>
      <c r="D1106" s="761" t="s">
        <v>6321</v>
      </c>
      <c r="E1106" s="773">
        <v>156195.12</v>
      </c>
      <c r="F1106" s="761" t="s">
        <v>5149</v>
      </c>
      <c r="G1106" s="761" t="s">
        <v>95</v>
      </c>
      <c r="H1106" s="761" t="s">
        <v>29</v>
      </c>
      <c r="I1106" s="761" t="s">
        <v>3641</v>
      </c>
      <c r="J1106" s="771">
        <v>44186.0</v>
      </c>
      <c r="K1106" s="761" t="s">
        <v>3802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6453</v>
      </c>
      <c r="C1107" s="761" t="s">
        <v>3798</v>
      </c>
      <c r="D1107" s="761" t="s">
        <v>6321</v>
      </c>
      <c r="E1107" s="773">
        <v>244812.62</v>
      </c>
      <c r="F1107" s="761" t="s">
        <v>5221</v>
      </c>
      <c r="G1107" s="761" t="s">
        <v>95</v>
      </c>
      <c r="H1107" s="761" t="s">
        <v>19</v>
      </c>
      <c r="I1107" s="761" t="s">
        <v>6651</v>
      </c>
      <c r="J1107" s="771">
        <v>44340.0</v>
      </c>
      <c r="K1107" s="761" t="s">
        <v>3818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6655</v>
      </c>
      <c r="C1108" s="761" t="s">
        <v>3798</v>
      </c>
      <c r="D1108" s="761" t="s">
        <v>6322</v>
      </c>
      <c r="E1108" s="773">
        <v>5000.0</v>
      </c>
      <c r="F1108" s="761" t="s">
        <v>5143</v>
      </c>
      <c r="G1108" s="761" t="s">
        <v>95</v>
      </c>
      <c r="H1108" s="761" t="s">
        <v>29</v>
      </c>
      <c r="I1108" s="761" t="s">
        <v>3851</v>
      </c>
      <c r="J1108" s="771">
        <v>44421.0</v>
      </c>
      <c r="K1108" s="761" t="s">
        <v>3818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6656</v>
      </c>
      <c r="C1109" s="761" t="s">
        <v>3798</v>
      </c>
      <c r="D1109" s="761" t="s">
        <v>6322</v>
      </c>
      <c r="E1109" s="773">
        <v>25000.0</v>
      </c>
      <c r="F1109" s="761" t="s">
        <v>5345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3812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3566</v>
      </c>
      <c r="C1110" s="761" t="s">
        <v>2528</v>
      </c>
      <c r="D1110" s="761" t="s">
        <v>6321</v>
      </c>
      <c r="E1110" s="865">
        <v>70026.76</v>
      </c>
      <c r="F1110" s="764" t="s">
        <v>3565</v>
      </c>
      <c r="G1110" s="761" t="s">
        <v>18</v>
      </c>
      <c r="H1110" s="761" t="s">
        <v>170</v>
      </c>
      <c r="I1110" s="761" t="s">
        <v>2616</v>
      </c>
      <c r="J1110" s="866">
        <v>44267.0</v>
      </c>
      <c r="K1110" s="761" t="s">
        <v>3806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2582</v>
      </c>
      <c r="C1111" s="761" t="s">
        <v>2528</v>
      </c>
      <c r="D1111" s="761" t="s">
        <v>6321</v>
      </c>
      <c r="E1111" s="773">
        <v>0.0</v>
      </c>
      <c r="F1111" s="763" t="s">
        <v>3565</v>
      </c>
      <c r="G1111" s="761" t="s">
        <v>18</v>
      </c>
      <c r="H1111" s="761" t="s">
        <v>170</v>
      </c>
      <c r="I1111" s="761" t="s">
        <v>2616</v>
      </c>
      <c r="J1111" s="761" t="s">
        <v>2582</v>
      </c>
      <c r="K1111" s="761" t="s">
        <v>6621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6657</v>
      </c>
      <c r="C1112" s="761" t="s">
        <v>2528</v>
      </c>
      <c r="D1112" s="761" t="s">
        <v>6321</v>
      </c>
      <c r="E1112" s="773" t="s">
        <v>6658</v>
      </c>
      <c r="F1112" s="761" t="s">
        <v>6659</v>
      </c>
      <c r="G1112" s="761" t="s">
        <v>18</v>
      </c>
      <c r="H1112" s="761" t="s">
        <v>170</v>
      </c>
      <c r="I1112" s="761" t="s">
        <v>2616</v>
      </c>
      <c r="J1112" s="771">
        <v>44733.0</v>
      </c>
      <c r="K1112" s="761" t="s">
        <v>3812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6570</v>
      </c>
      <c r="C1113" s="761" t="s">
        <v>3798</v>
      </c>
      <c r="D1113" s="761" t="s">
        <v>6321</v>
      </c>
      <c r="E1113" s="773">
        <v>251143.6</v>
      </c>
      <c r="F1113" s="761" t="s">
        <v>4739</v>
      </c>
      <c r="G1113" s="761" t="s">
        <v>18</v>
      </c>
      <c r="H1113" s="761" t="s">
        <v>19</v>
      </c>
      <c r="I1113" s="761" t="s">
        <v>250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6494</v>
      </c>
      <c r="C1114" s="802" t="s">
        <v>3798</v>
      </c>
      <c r="D1114" s="803" t="s">
        <v>6322</v>
      </c>
      <c r="E1114" s="804">
        <v>10000.0</v>
      </c>
      <c r="F1114" s="803" t="s">
        <v>3845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3814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6362</v>
      </c>
      <c r="C1115" s="802" t="s">
        <v>3798</v>
      </c>
      <c r="D1115" s="761" t="s">
        <v>6321</v>
      </c>
      <c r="E1115" s="773">
        <v>115969.72</v>
      </c>
      <c r="F1115" s="761" t="s">
        <v>5319</v>
      </c>
      <c r="G1115" s="761" t="s">
        <v>95</v>
      </c>
      <c r="H1115" s="761" t="s">
        <v>29</v>
      </c>
      <c r="I1115" s="761" t="s">
        <v>6660</v>
      </c>
      <c r="J1115" s="808">
        <v>44203.0</v>
      </c>
      <c r="K1115" s="761" t="s">
        <v>3806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2919</v>
      </c>
      <c r="C1116" s="761" t="s">
        <v>2528</v>
      </c>
      <c r="D1116" s="761" t="s">
        <v>6321</v>
      </c>
      <c r="E1116" s="865">
        <v>6543.8</v>
      </c>
      <c r="F1116" s="761" t="s">
        <v>6661</v>
      </c>
      <c r="G1116" s="761" t="s">
        <v>18</v>
      </c>
      <c r="H1116" s="761" t="s">
        <v>170</v>
      </c>
      <c r="I1116" s="761" t="s">
        <v>171</v>
      </c>
      <c r="J1116" s="771">
        <v>44263.0</v>
      </c>
      <c r="K1116" s="761" t="s">
        <v>3802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3798</v>
      </c>
      <c r="D1117" s="761" t="s">
        <v>6322</v>
      </c>
      <c r="E1117" s="865">
        <v>3700.0</v>
      </c>
      <c r="F1117" s="761" t="s">
        <v>4872</v>
      </c>
      <c r="G1117" s="761" t="s">
        <v>18</v>
      </c>
      <c r="H1117" s="761" t="s">
        <v>29</v>
      </c>
      <c r="I1117" s="761" t="s">
        <v>693</v>
      </c>
      <c r="J1117" s="771">
        <v>44460.0</v>
      </c>
      <c r="K1117" s="761" t="s">
        <v>3812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3798</v>
      </c>
      <c r="D1118" s="761" t="s">
        <v>6322</v>
      </c>
      <c r="E1118" s="865">
        <v>250000.0</v>
      </c>
      <c r="F1118" s="761" t="s">
        <v>5201</v>
      </c>
      <c r="G1118" s="761" t="s">
        <v>95</v>
      </c>
      <c r="H1118" s="761" t="s">
        <v>29</v>
      </c>
      <c r="I1118" s="761" t="s">
        <v>6313</v>
      </c>
      <c r="J1118" s="808">
        <v>44714.0</v>
      </c>
      <c r="K1118" s="763" t="s">
        <v>3814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3798</v>
      </c>
      <c r="D1119" s="761" t="s">
        <v>6322</v>
      </c>
      <c r="E1119" s="865">
        <v>150000.0</v>
      </c>
      <c r="F1119" s="761" t="s">
        <v>5198</v>
      </c>
      <c r="G1119" s="761" t="s">
        <v>95</v>
      </c>
      <c r="H1119" s="761" t="s">
        <v>29</v>
      </c>
      <c r="I1119" s="761" t="s">
        <v>6313</v>
      </c>
      <c r="J1119" s="808">
        <v>44714.0</v>
      </c>
      <c r="K1119" s="763" t="s">
        <v>3814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6662</v>
      </c>
      <c r="C1120" s="761" t="s">
        <v>3798</v>
      </c>
      <c r="D1120" s="761" t="s">
        <v>6322</v>
      </c>
      <c r="E1120" s="773">
        <v>54000.0</v>
      </c>
      <c r="F1120" s="761" t="s">
        <v>5376</v>
      </c>
      <c r="G1120" s="761" t="s">
        <v>95</v>
      </c>
      <c r="H1120" s="761" t="s">
        <v>29</v>
      </c>
      <c r="I1120" s="761" t="s">
        <v>4065</v>
      </c>
      <c r="J1120" s="771">
        <v>44134.0</v>
      </c>
      <c r="K1120" s="761" t="s">
        <v>3802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6663</v>
      </c>
      <c r="C1121" s="761" t="s">
        <v>3798</v>
      </c>
      <c r="D1121" s="761" t="s">
        <v>2539</v>
      </c>
      <c r="E1121" s="773">
        <v>105535.73</v>
      </c>
      <c r="F1121" s="761" t="s">
        <v>6664</v>
      </c>
      <c r="G1121" s="761" t="s">
        <v>95</v>
      </c>
      <c r="H1121" s="761" t="s">
        <v>29</v>
      </c>
      <c r="I1121" s="761" t="s">
        <v>4179</v>
      </c>
      <c r="J1121" s="867">
        <v>44361.0</v>
      </c>
      <c r="K1121" s="761" t="s">
        <v>3814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6487</v>
      </c>
      <c r="C1122" s="761" t="s">
        <v>3798</v>
      </c>
      <c r="D1122" s="761" t="s">
        <v>6322</v>
      </c>
      <c r="E1122" s="773">
        <v>30000.0</v>
      </c>
      <c r="F1122" s="761" t="s">
        <v>1535</v>
      </c>
      <c r="G1122" s="771" t="s">
        <v>18</v>
      </c>
      <c r="H1122" s="771" t="s">
        <v>29</v>
      </c>
      <c r="I1122" s="771" t="s">
        <v>6314</v>
      </c>
      <c r="J1122" s="771">
        <v>44594.0</v>
      </c>
      <c r="K1122" s="771" t="s">
        <v>3812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6583</v>
      </c>
      <c r="C1123" s="761" t="s">
        <v>3798</v>
      </c>
      <c r="D1123" s="761" t="s">
        <v>6322</v>
      </c>
      <c r="E1123" s="773">
        <v>11000.0</v>
      </c>
      <c r="F1123" s="761" t="s">
        <v>4713</v>
      </c>
      <c r="G1123" s="761" t="s">
        <v>18</v>
      </c>
      <c r="H1123" s="761" t="s">
        <v>29</v>
      </c>
      <c r="I1123" s="761" t="s">
        <v>2785</v>
      </c>
      <c r="J1123" s="771">
        <v>44393.0</v>
      </c>
      <c r="K1123" s="761" t="s">
        <v>3802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6665</v>
      </c>
      <c r="C1124" s="761" t="s">
        <v>3798</v>
      </c>
      <c r="D1124" s="761" t="s">
        <v>6322</v>
      </c>
      <c r="E1124" s="773">
        <v>12000.0</v>
      </c>
      <c r="F1124" s="761" t="s">
        <v>6666</v>
      </c>
      <c r="G1124" s="761" t="s">
        <v>18</v>
      </c>
      <c r="H1124" s="761" t="s">
        <v>29</v>
      </c>
      <c r="I1124" s="761" t="s">
        <v>288</v>
      </c>
      <c r="J1124" s="771">
        <v>44076.0</v>
      </c>
      <c r="K1124" s="761" t="s">
        <v>3814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6667</v>
      </c>
      <c r="C1125" s="761" t="s">
        <v>3798</v>
      </c>
      <c r="D1125" s="761" t="s">
        <v>6322</v>
      </c>
      <c r="E1125" s="773">
        <v>36019.28</v>
      </c>
      <c r="F1125" s="761" t="s">
        <v>4390</v>
      </c>
      <c r="G1125" s="771" t="s">
        <v>18</v>
      </c>
      <c r="H1125" s="771" t="s">
        <v>19</v>
      </c>
      <c r="I1125" s="771" t="s">
        <v>5007</v>
      </c>
      <c r="J1125" s="771">
        <v>44511.0</v>
      </c>
      <c r="K1125" s="771" t="s">
        <v>3806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6569</v>
      </c>
      <c r="C1126" s="761" t="s">
        <v>3798</v>
      </c>
      <c r="D1126" s="761" t="s">
        <v>6322</v>
      </c>
      <c r="E1126" s="773">
        <v>10000.0</v>
      </c>
      <c r="F1126" s="761" t="s">
        <v>1400</v>
      </c>
      <c r="G1126" s="803" t="s">
        <v>18</v>
      </c>
      <c r="H1126" s="803" t="s">
        <v>19</v>
      </c>
      <c r="I1126" s="803" t="s">
        <v>113</v>
      </c>
      <c r="J1126" s="805">
        <v>44568.0</v>
      </c>
      <c r="K1126" s="802" t="s">
        <v>4457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6625</v>
      </c>
      <c r="C1127" s="761" t="s">
        <v>3798</v>
      </c>
      <c r="D1127" s="761" t="s">
        <v>2539</v>
      </c>
      <c r="E1127" s="773">
        <v>44803.44</v>
      </c>
      <c r="F1127" s="761" t="s">
        <v>3843</v>
      </c>
      <c r="G1127" s="761" t="s">
        <v>18</v>
      </c>
      <c r="H1127" s="761" t="s">
        <v>29</v>
      </c>
      <c r="I1127" s="761" t="s">
        <v>162</v>
      </c>
      <c r="J1127" s="868">
        <v>44652.0</v>
      </c>
      <c r="K1127" s="761" t="s">
        <v>3812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6454</v>
      </c>
      <c r="C1128" s="761" t="s">
        <v>3798</v>
      </c>
      <c r="D1128" s="761" t="s">
        <v>2539</v>
      </c>
      <c r="E1128" s="773">
        <v>25323.14</v>
      </c>
      <c r="F1128" s="761" t="s">
        <v>6668</v>
      </c>
      <c r="G1128" s="761" t="s">
        <v>18</v>
      </c>
      <c r="H1128" s="761" t="s">
        <v>29</v>
      </c>
      <c r="I1128" s="761" t="s">
        <v>2785</v>
      </c>
      <c r="J1128" s="808">
        <v>44399.0</v>
      </c>
      <c r="K1128" s="761" t="s">
        <v>3806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6642</v>
      </c>
      <c r="C1129" s="761" t="s">
        <v>3798</v>
      </c>
      <c r="D1129" s="761" t="s">
        <v>6322</v>
      </c>
      <c r="E1129" s="773">
        <v>5000.0</v>
      </c>
      <c r="F1129" s="761" t="s">
        <v>329</v>
      </c>
      <c r="G1129" s="761" t="s">
        <v>18</v>
      </c>
      <c r="H1129" s="761" t="s">
        <v>19</v>
      </c>
      <c r="I1129" s="761" t="s">
        <v>113</v>
      </c>
      <c r="J1129" s="805">
        <v>44767.0</v>
      </c>
      <c r="K1129" s="800" t="s">
        <v>3812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6347</v>
      </c>
      <c r="C1130" s="761" t="s">
        <v>3798</v>
      </c>
      <c r="D1130" s="761" t="s">
        <v>6321</v>
      </c>
      <c r="E1130" s="773">
        <v>47562.04</v>
      </c>
      <c r="F1130" s="761" t="s">
        <v>6669</v>
      </c>
      <c r="G1130" s="761" t="s">
        <v>18</v>
      </c>
      <c r="H1130" s="761" t="s">
        <v>29</v>
      </c>
      <c r="I1130" s="761" t="s">
        <v>162</v>
      </c>
      <c r="J1130" s="771">
        <v>44089.0</v>
      </c>
      <c r="K1130" s="761" t="s">
        <v>3812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6670</v>
      </c>
      <c r="C1131" s="761" t="s">
        <v>3798</v>
      </c>
      <c r="D1131" s="761" t="s">
        <v>6322</v>
      </c>
      <c r="E1131" s="773">
        <v>39735.11</v>
      </c>
      <c r="F1131" s="803" t="s">
        <v>6506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3806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6583</v>
      </c>
      <c r="C1132" s="761" t="s">
        <v>3798</v>
      </c>
      <c r="D1132" s="761" t="s">
        <v>6322</v>
      </c>
      <c r="E1132" s="773">
        <v>18000.0</v>
      </c>
      <c r="F1132" s="761" t="s">
        <v>4713</v>
      </c>
      <c r="G1132" s="761" t="s">
        <v>18</v>
      </c>
      <c r="H1132" s="761" t="s">
        <v>29</v>
      </c>
      <c r="I1132" s="761" t="s">
        <v>2785</v>
      </c>
      <c r="J1132" s="771">
        <v>44393.0</v>
      </c>
      <c r="K1132" s="761" t="s">
        <v>3802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1810</v>
      </c>
      <c r="C1133" s="761" t="s">
        <v>43</v>
      </c>
      <c r="D1133" s="761" t="s">
        <v>6322</v>
      </c>
      <c r="E1133" s="773">
        <v>51409.52</v>
      </c>
      <c r="F1133" s="761" t="s">
        <v>1809</v>
      </c>
      <c r="G1133" s="761" t="s">
        <v>18</v>
      </c>
      <c r="H1133" s="761" t="s">
        <v>19</v>
      </c>
      <c r="I1133" s="761" t="s">
        <v>207</v>
      </c>
      <c r="J1133" s="771">
        <v>44951.0</v>
      </c>
      <c r="K1133" s="761" t="s">
        <v>3812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697</v>
      </c>
      <c r="C1134" s="761" t="s">
        <v>43</v>
      </c>
      <c r="D1134" s="761" t="s">
        <v>6322</v>
      </c>
      <c r="E1134" s="773">
        <v>9000.0</v>
      </c>
      <c r="F1134" s="761" t="s">
        <v>6671</v>
      </c>
      <c r="G1134" s="761" t="s">
        <v>18</v>
      </c>
      <c r="H1134" s="761" t="s">
        <v>29</v>
      </c>
      <c r="I1134" s="761" t="s">
        <v>162</v>
      </c>
      <c r="J1134" s="771">
        <v>44888.0</v>
      </c>
      <c r="K1134" s="761" t="s">
        <v>3812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6583</v>
      </c>
      <c r="C1135" s="761" t="s">
        <v>3798</v>
      </c>
      <c r="D1135" s="761" t="s">
        <v>6322</v>
      </c>
      <c r="E1135" s="773">
        <v>9500.0</v>
      </c>
      <c r="F1135" s="761" t="s">
        <v>4713</v>
      </c>
      <c r="G1135" s="761" t="s">
        <v>18</v>
      </c>
      <c r="H1135" s="761" t="s">
        <v>29</v>
      </c>
      <c r="I1135" s="761" t="s">
        <v>2785</v>
      </c>
      <c r="J1135" s="771">
        <v>44393.0</v>
      </c>
      <c r="K1135" s="761" t="s">
        <v>3802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3630</v>
      </c>
      <c r="C1136" s="761" t="s">
        <v>3613</v>
      </c>
      <c r="D1136" s="761" t="s">
        <v>6322</v>
      </c>
      <c r="E1136" s="773">
        <v>10000.0</v>
      </c>
      <c r="F1136" s="761" t="s">
        <v>6672</v>
      </c>
      <c r="G1136" s="761" t="s">
        <v>18</v>
      </c>
      <c r="H1136" s="761" t="s">
        <v>29</v>
      </c>
      <c r="I1136" s="761" t="s">
        <v>2785</v>
      </c>
      <c r="J1136" s="771">
        <v>43934.0</v>
      </c>
      <c r="K1136" s="761" t="s">
        <v>3802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6673</v>
      </c>
      <c r="C1137" s="761" t="s">
        <v>3798</v>
      </c>
      <c r="D1137" s="761" t="s">
        <v>2539</v>
      </c>
      <c r="E1137" s="773" t="s">
        <v>6674</v>
      </c>
      <c r="F1137" s="765" t="s">
        <v>5331</v>
      </c>
      <c r="G1137" s="761" t="s">
        <v>18</v>
      </c>
      <c r="H1137" s="761" t="s">
        <v>19</v>
      </c>
      <c r="I1137" s="761" t="s">
        <v>250</v>
      </c>
      <c r="J1137" s="761" t="s">
        <v>6675</v>
      </c>
      <c r="K1137" s="761" t="s">
        <v>3806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6569</v>
      </c>
      <c r="C1138" s="761" t="s">
        <v>3798</v>
      </c>
      <c r="D1138" s="761" t="s">
        <v>2539</v>
      </c>
      <c r="E1138" s="773">
        <v>4119326.59</v>
      </c>
      <c r="F1138" s="761" t="s">
        <v>1400</v>
      </c>
      <c r="G1138" s="803" t="s">
        <v>18</v>
      </c>
      <c r="H1138" s="803" t="s">
        <v>19</v>
      </c>
      <c r="I1138" s="803" t="s">
        <v>113</v>
      </c>
      <c r="J1138" s="805">
        <v>44568.0</v>
      </c>
      <c r="K1138" s="802" t="s">
        <v>4457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6360</v>
      </c>
      <c r="C1139" s="761" t="s">
        <v>3798</v>
      </c>
      <c r="D1139" s="761" t="s">
        <v>2539</v>
      </c>
      <c r="E1139" s="773">
        <v>97046.39</v>
      </c>
      <c r="F1139" s="764" t="s">
        <v>5076</v>
      </c>
      <c r="G1139" s="761" t="s">
        <v>95</v>
      </c>
      <c r="H1139" s="761" t="s">
        <v>29</v>
      </c>
      <c r="I1139" s="761" t="s">
        <v>3865</v>
      </c>
      <c r="J1139" s="771">
        <v>44180.0</v>
      </c>
      <c r="K1139" s="761" t="s">
        <v>3806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1004</v>
      </c>
      <c r="C1140" s="761" t="s">
        <v>43</v>
      </c>
      <c r="D1140" s="761" t="s">
        <v>6322</v>
      </c>
      <c r="E1140" s="773">
        <v>13092.93</v>
      </c>
      <c r="F1140" s="761" t="s">
        <v>6676</v>
      </c>
      <c r="G1140" s="761" t="s">
        <v>18</v>
      </c>
      <c r="H1140" s="761" t="s">
        <v>19</v>
      </c>
      <c r="I1140" s="761" t="s">
        <v>250</v>
      </c>
      <c r="J1140" s="868">
        <v>44951.0</v>
      </c>
      <c r="K1140" s="761" t="s">
        <v>3812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6642</v>
      </c>
      <c r="C1141" s="761" t="s">
        <v>3798</v>
      </c>
      <c r="D1141" s="761" t="s">
        <v>6322</v>
      </c>
      <c r="E1141" s="773">
        <v>1000.0</v>
      </c>
      <c r="F1141" s="761" t="s">
        <v>329</v>
      </c>
      <c r="G1141" s="761" t="s">
        <v>18</v>
      </c>
      <c r="H1141" s="761" t="s">
        <v>19</v>
      </c>
      <c r="I1141" s="761" t="s">
        <v>113</v>
      </c>
      <c r="J1141" s="868">
        <v>44767.0</v>
      </c>
      <c r="K1141" s="761" t="s">
        <v>3812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743149E1-CB2C-4C03-90C0-0A797FCB401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